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总表" sheetId="5" r:id="rId1"/>
    <sheet name="细表1" sheetId="1" r:id="rId2"/>
    <sheet name="细表2" sheetId="4" r:id="rId3"/>
  </sheets>
  <definedNames>
    <definedName name="_xlnm._FilterDatabase" localSheetId="2" hidden="1">细表2!$A$4:$GU$14</definedName>
    <definedName name="_xlnm.Print_Titles" localSheetId="1">细表1!$A:$A,细表1!$4:$4</definedName>
    <definedName name="_xlnm._FilterDatabase" localSheetId="1" hidden="1">细表1!$A$4:$Y$19</definedName>
    <definedName name="_xlnm.Print_Titles" localSheetId="2">细表2!$3:$4</definedName>
    <definedName name="_xlnm.Print_Area" localSheetId="2">细表2!$A$1:$N$14</definedName>
    <definedName name="_xlnm.Print_Titles" localSheetId="0">总表!$A$3:$IR$5</definedName>
    <definedName name="_xlnm.Print_Area" localSheetId="0">总表!$A$1:$P$20</definedName>
    <definedName name="_xlnm._FilterDatabase" localSheetId="0" hidden="1">总表!#REF!</definedName>
    <definedName name="_xlnm.Print_Area" localSheetId="1">细表1!$A$1:$Y$10</definedName>
  </definedNames>
  <calcPr calcId="144525"/>
</workbook>
</file>

<file path=xl/sharedStrings.xml><?xml version="1.0" encoding="utf-8"?>
<sst xmlns="http://schemas.openxmlformats.org/spreadsheetml/2006/main" count="117" uniqueCount="61">
  <si>
    <t>提前下达2024年中央财政补助重大传染病防控项目资金分配表</t>
  </si>
  <si>
    <t>金额单位：万元</t>
  </si>
  <si>
    <t>项目单位</t>
  </si>
  <si>
    <t>合计</t>
  </si>
  <si>
    <t>重大传染病防控</t>
  </si>
  <si>
    <t>扩大国家免疫规划</t>
  </si>
  <si>
    <t>艾滋病
防治</t>
  </si>
  <si>
    <t>结核病防治</t>
  </si>
  <si>
    <t>精神卫生</t>
  </si>
  <si>
    <t>慢性非传染性疾病防治</t>
  </si>
  <si>
    <t>重点传染病及健康危害因素监测</t>
  </si>
  <si>
    <t>支出划转基数</t>
  </si>
  <si>
    <t>小计</t>
  </si>
  <si>
    <t>成人烟草流行监测项目</t>
  </si>
  <si>
    <t>食品安全风险监测评估</t>
  </si>
  <si>
    <t>重点传染病监测:含新冠、流感、SARS人禽流感、手足口病、病毒性腹泻、登革热、布病、狂犬病、鼠疫、致病菌、病媒生物等项目</t>
  </si>
  <si>
    <t>麻风病监测</t>
  </si>
  <si>
    <t>疟疾等其他寄生虫病监测</t>
  </si>
  <si>
    <t>饮用水和环境卫生（含污水监测）</t>
  </si>
  <si>
    <t>学生常见病监测</t>
  </si>
  <si>
    <t>江门市</t>
  </si>
  <si>
    <t>市卫生健康局</t>
  </si>
  <si>
    <t>市中心医院</t>
  </si>
  <si>
    <t>市五邑中医院</t>
  </si>
  <si>
    <t>市人民医院</t>
  </si>
  <si>
    <t>市疾控中心</t>
  </si>
  <si>
    <t>市妇幼保健院</t>
  </si>
  <si>
    <t>市第三人民医院</t>
  </si>
  <si>
    <t>市口腔医院</t>
  </si>
  <si>
    <t>市结核病防治所</t>
  </si>
  <si>
    <t>市皮肤医院</t>
  </si>
  <si>
    <t>市中心血站</t>
  </si>
  <si>
    <t>蓬江区</t>
  </si>
  <si>
    <t>江海区</t>
  </si>
  <si>
    <t>新会区</t>
  </si>
  <si>
    <t>提前下达2024年中央财政补助重大传染病资金分配表（市县）</t>
  </si>
  <si>
    <t>项目名称</t>
  </si>
  <si>
    <t>扩大国家免疫</t>
  </si>
  <si>
    <t>艾滋病防治</t>
  </si>
  <si>
    <t>2024年提前下达市县补助资金</t>
  </si>
  <si>
    <t>2024年提前下达</t>
  </si>
  <si>
    <t>2023年资金额度（不含血液安全）</t>
  </si>
  <si>
    <t>2024年提前下达（不含血液安全）</t>
  </si>
  <si>
    <t>血液安全</t>
  </si>
  <si>
    <t>2024年提前下达（小计）</t>
  </si>
  <si>
    <t>2023年资金额度</t>
  </si>
  <si>
    <t>2023年资金额度（不含①、②、③）</t>
  </si>
  <si>
    <t>社会心理服务体系建设</t>
  </si>
  <si>
    <t>常见精神障碍防治和儿童青少年心理健康促进</t>
  </si>
  <si>
    <t>2023年资金额度（不含①、②、③、④、⑤）</t>
  </si>
  <si>
    <t>2024年提前下达（不含①、②、③、④、⑤）</t>
  </si>
  <si>
    <t>新增心血管病高危人群早期筛查人数</t>
  </si>
  <si>
    <t>补助金额</t>
  </si>
  <si>
    <t>新增心血管高危人群干预人数</t>
  </si>
  <si>
    <t>新增心血管高危人群短期随访人数</t>
  </si>
  <si>
    <t>既往心血管高危对象持续随访人数</t>
  </si>
  <si>
    <r>
      <rPr>
        <sz val="20"/>
        <rFont val="方正小标宋简体"/>
        <charset val="134"/>
      </rPr>
      <t>提前下达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年中央财政补助重大传染病--重点传染病及健康危害因素监测资金分配表（市县）</t>
    </r>
  </si>
  <si>
    <t>重点传染病及健康危害因素监测
合计</t>
  </si>
  <si>
    <t>重点传染病监测:含流感、SARS人禽流感、手足口病、登革热、布病、狂犬病、鼠疫及鼠传相关的传染病</t>
  </si>
  <si>
    <t>饮用水和环境卫生
(含污水监测）</t>
  </si>
  <si>
    <t>监测点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</si>
</sst>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_ "/>
    <numFmt numFmtId="41" formatCode="_ * #,##0_ ;_ * \-#,##0_ ;_ * &quot;-&quot;_ ;_ @_ "/>
    <numFmt numFmtId="178" formatCode="0.00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9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0"/>
    </font>
    <font>
      <sz val="11"/>
      <name val="Times New Roman"/>
      <charset val="0"/>
    </font>
    <font>
      <sz val="20"/>
      <name val="方正小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4"/>
      <name val="Times New Roman"/>
      <charset val="0"/>
    </font>
    <font>
      <sz val="11"/>
      <name val="宋体"/>
      <charset val="134"/>
    </font>
    <font>
      <sz val="14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20"/>
      <color rgb="FFFF0000"/>
      <name val="方正小标宋简体"/>
      <charset val="134"/>
    </font>
    <font>
      <sz val="12"/>
      <color rgb="FFFF0000"/>
      <name val="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Arial"/>
      <charset val="0"/>
    </font>
    <font>
      <u/>
      <sz val="11"/>
      <color rgb="FF800080"/>
      <name val="宋体"/>
      <charset val="0"/>
      <scheme val="minor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  <xf numFmtId="0" fontId="18" fillId="0" borderId="0">
      <alignment vertical="center"/>
    </xf>
    <xf numFmtId="0" fontId="0" fillId="0" borderId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/>
    <xf numFmtId="0" fontId="31" fillId="0" borderId="11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33" fillId="28" borderId="12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8" fillId="5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NumberFormat="1" applyFont="1" applyFill="1" applyAlignment="1">
      <alignment horizontal="center" vertical="center"/>
    </xf>
    <xf numFmtId="178" fontId="3" fillId="0" borderId="0" xfId="28" applyNumberFormat="1" applyFont="1" applyFill="1" applyBorder="1" applyAlignment="1">
      <alignment horizontal="center" vertical="center"/>
    </xf>
    <xf numFmtId="177" fontId="3" fillId="0" borderId="0" xfId="28" applyNumberFormat="1" applyFont="1" applyFill="1" applyBorder="1" applyAlignment="1">
      <alignment horizontal="center" vertical="center"/>
    </xf>
    <xf numFmtId="0" fontId="1" fillId="0" borderId="1" xfId="28" applyNumberFormat="1" applyFont="1" applyFill="1" applyBorder="1" applyAlignment="1">
      <alignment horizontal="center" vertical="center" wrapText="1"/>
    </xf>
    <xf numFmtId="177" fontId="5" fillId="0" borderId="1" xfId="28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7" fontId="2" fillId="0" borderId="1" xfId="16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6" fillId="0" borderId="1" xfId="48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1" fillId="0" borderId="1" xfId="28" applyNumberFormat="1" applyFont="1" applyFill="1" applyBorder="1" applyAlignment="1">
      <alignment horizontal="center" vertical="center" wrapText="1"/>
    </xf>
    <xf numFmtId="43" fontId="0" fillId="0" borderId="1" xfId="16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NumberFormat="1" applyFont="1" applyFill="1" applyAlignment="1">
      <alignment vertical="center"/>
    </xf>
    <xf numFmtId="0" fontId="3" fillId="0" borderId="0" xfId="28" applyNumberFormat="1" applyFont="1" applyFill="1" applyBorder="1" applyAlignment="1">
      <alignment horizontal="center" vertical="center"/>
    </xf>
    <xf numFmtId="0" fontId="5" fillId="0" borderId="1" xfId="28" applyNumberFormat="1" applyFont="1" applyFill="1" applyBorder="1" applyAlignment="1">
      <alignment horizontal="center" vertical="center"/>
    </xf>
    <xf numFmtId="177" fontId="5" fillId="0" borderId="1" xfId="28" applyNumberFormat="1" applyFont="1" applyFill="1" applyBorder="1" applyAlignment="1">
      <alignment horizontal="center" vertical="center"/>
    </xf>
    <xf numFmtId="178" fontId="5" fillId="0" borderId="1" xfId="28" applyNumberFormat="1" applyFont="1" applyFill="1" applyBorder="1" applyAlignment="1">
      <alignment horizontal="center" vertical="center"/>
    </xf>
    <xf numFmtId="0" fontId="5" fillId="0" borderId="1" xfId="28" applyNumberFormat="1" applyFont="1" applyFill="1" applyBorder="1" applyAlignment="1">
      <alignment horizontal="center" vertical="center" wrapText="1"/>
    </xf>
    <xf numFmtId="178" fontId="5" fillId="0" borderId="1" xfId="28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43" fontId="0" fillId="0" borderId="2" xfId="16" applyNumberFormat="1" applyFont="1" applyFill="1" applyBorder="1" applyAlignment="1">
      <alignment horizontal="center" vertical="center"/>
    </xf>
    <xf numFmtId="177" fontId="7" fillId="0" borderId="1" xfId="16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 wrapText="1"/>
    </xf>
    <xf numFmtId="177" fontId="8" fillId="0" borderId="0" xfId="28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7" fillId="0" borderId="1" xfId="16" applyNumberFormat="1" applyFont="1" applyFill="1" applyBorder="1" applyAlignment="1">
      <alignment horizontal="center" vertical="center" wrapText="1"/>
    </xf>
    <xf numFmtId="177" fontId="2" fillId="0" borderId="0" xfId="28" applyNumberFormat="1" applyFont="1" applyFill="1" applyBorder="1" applyAlignment="1">
      <alignment horizontal="center" vertical="center"/>
    </xf>
    <xf numFmtId="177" fontId="1" fillId="0" borderId="1" xfId="28" applyNumberFormat="1" applyFont="1" applyFill="1" applyBorder="1" applyAlignment="1">
      <alignment horizontal="center" vertical="center"/>
    </xf>
    <xf numFmtId="177" fontId="0" fillId="0" borderId="1" xfId="1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7" fillId="0" borderId="1" xfId="16" applyNumberFormat="1" applyFont="1" applyFill="1" applyBorder="1" applyAlignment="1" applyProtection="1">
      <alignment horizontal="center" vertical="center" wrapText="1"/>
    </xf>
    <xf numFmtId="177" fontId="5" fillId="0" borderId="1" xfId="28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43" fontId="11" fillId="0" borderId="0" xfId="0" applyNumberFormat="1" applyFont="1" applyFill="1" applyBorder="1" applyAlignment="1">
      <alignment horizontal="center" vertical="center"/>
    </xf>
    <xf numFmtId="43" fontId="0" fillId="0" borderId="0" xfId="0" applyNumberFormat="1" applyFont="1" applyFill="1" applyBorder="1" applyAlignment="1">
      <alignment horizontal="center" vertical="center"/>
    </xf>
    <xf numFmtId="43" fontId="1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1" fillId="0" borderId="3" xfId="0" applyNumberFormat="1" applyFont="1" applyFill="1" applyBorder="1" applyAlignment="1">
      <alignment horizontal="center" vertical="center"/>
    </xf>
    <xf numFmtId="43" fontId="1" fillId="0" borderId="4" xfId="0" applyNumberFormat="1" applyFont="1" applyFill="1" applyBorder="1" applyAlignment="1">
      <alignment horizontal="center" vertical="center"/>
    </xf>
    <xf numFmtId="43" fontId="0" fillId="0" borderId="3" xfId="16" applyNumberFormat="1" applyFont="1" applyFill="1" applyBorder="1" applyAlignment="1">
      <alignment horizontal="center" vertical="center"/>
    </xf>
    <xf numFmtId="43" fontId="0" fillId="0" borderId="0" xfId="0" applyNumberFormat="1" applyFont="1" applyFill="1" applyBorder="1" applyAlignment="1">
      <alignment vertical="center"/>
    </xf>
    <xf numFmtId="43" fontId="1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43" fontId="8" fillId="0" borderId="0" xfId="0" applyNumberFormat="1" applyFont="1" applyFill="1" applyBorder="1" applyAlignment="1">
      <alignment horizontal="right" vertical="center"/>
    </xf>
    <xf numFmtId="43" fontId="14" fillId="0" borderId="4" xfId="0" applyNumberFormat="1" applyFont="1" applyFill="1" applyBorder="1" applyAlignment="1">
      <alignment horizontal="center" vertical="center"/>
    </xf>
    <xf numFmtId="43" fontId="12" fillId="0" borderId="1" xfId="16" applyNumberFormat="1" applyFont="1" applyFill="1" applyBorder="1" applyAlignment="1">
      <alignment horizontal="center" vertical="center"/>
    </xf>
  </cellXfs>
  <cellStyles count="57">
    <cellStyle name="常规" xfId="0" builtinId="0"/>
    <cellStyle name="常规 2 2 2" xfId="1"/>
    <cellStyle name="常规_Sheet1" xfId="2"/>
    <cellStyle name="常规 4 5" xfId="3"/>
    <cellStyle name="常规_Sheet1 3 2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常规 3 2" xfId="17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常规_测算表" xfId="28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常规_总表_任务表" xfId="48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9D9D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view="pageBreakPreview" zoomScalePageLayoutView="60" zoomScaleNormal="100" workbookViewId="0">
      <pane xSplit="2" ySplit="6" topLeftCell="C7" activePane="bottomRight" state="frozen"/>
      <selection/>
      <selection pane="topRight"/>
      <selection pane="bottomLeft"/>
      <selection pane="bottomRight" activeCell="F4" sqref="F4:F5"/>
    </sheetView>
  </sheetViews>
  <sheetFormatPr defaultColWidth="9" defaultRowHeight="15.75"/>
  <cols>
    <col min="1" max="1" width="18.875" style="56" customWidth="1"/>
    <col min="2" max="2" width="10.625" style="57" customWidth="1"/>
    <col min="3" max="15" width="10.625" style="58" customWidth="1"/>
    <col min="16" max="16" width="10.625" style="59" customWidth="1"/>
    <col min="17" max="226" width="9" style="60"/>
    <col min="227" max="16384" width="9" style="55"/>
  </cols>
  <sheetData>
    <row r="1" s="53" customFormat="1" ht="28" customHeight="1" spans="1:16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8"/>
    </row>
    <row r="2" ht="17" customHeight="1" spans="6:16">
      <c r="F2" s="66"/>
      <c r="G2" s="66"/>
      <c r="P2" s="69" t="s">
        <v>1</v>
      </c>
    </row>
    <row r="3" s="54" customFormat="1" ht="30" customHeight="1" spans="1:16">
      <c r="A3" s="12" t="s">
        <v>2</v>
      </c>
      <c r="B3" s="62" t="s">
        <v>3</v>
      </c>
      <c r="C3" s="63" t="s">
        <v>4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70"/>
    </row>
    <row r="4" s="54" customFormat="1" ht="23" customHeight="1" spans="1:16">
      <c r="A4" s="12"/>
      <c r="B4" s="62"/>
      <c r="C4" s="62" t="s">
        <v>5</v>
      </c>
      <c r="D4" s="62" t="s">
        <v>6</v>
      </c>
      <c r="E4" s="62" t="s">
        <v>7</v>
      </c>
      <c r="F4" s="62" t="s">
        <v>8</v>
      </c>
      <c r="G4" s="62" t="s">
        <v>9</v>
      </c>
      <c r="H4" s="67" t="s">
        <v>10</v>
      </c>
      <c r="I4" s="67"/>
      <c r="J4" s="67"/>
      <c r="K4" s="67"/>
      <c r="L4" s="67"/>
      <c r="M4" s="67"/>
      <c r="N4" s="67"/>
      <c r="O4" s="67"/>
      <c r="P4" s="62" t="s">
        <v>11</v>
      </c>
    </row>
    <row r="5" s="54" customFormat="1" ht="108" customHeight="1" spans="1:16">
      <c r="A5" s="12"/>
      <c r="B5" s="62"/>
      <c r="C5" s="62"/>
      <c r="D5" s="62"/>
      <c r="E5" s="62"/>
      <c r="F5" s="62"/>
      <c r="G5" s="62"/>
      <c r="H5" s="62" t="s">
        <v>12</v>
      </c>
      <c r="I5" s="62" t="s">
        <v>13</v>
      </c>
      <c r="J5" s="62" t="s">
        <v>14</v>
      </c>
      <c r="K5" s="62" t="s">
        <v>15</v>
      </c>
      <c r="L5" s="62" t="s">
        <v>16</v>
      </c>
      <c r="M5" s="62" t="s">
        <v>17</v>
      </c>
      <c r="N5" s="62" t="s">
        <v>18</v>
      </c>
      <c r="O5" s="62" t="s">
        <v>19</v>
      </c>
      <c r="P5" s="62"/>
    </row>
    <row r="6" ht="29" customHeight="1" spans="1:16">
      <c r="A6" s="15" t="s">
        <v>20</v>
      </c>
      <c r="B6" s="65">
        <f>C6+D6+E6+F6+G6+H6+P6</f>
        <v>1467.31</v>
      </c>
      <c r="C6" s="21">
        <v>10.53</v>
      </c>
      <c r="D6" s="38">
        <v>471.92</v>
      </c>
      <c r="E6" s="21">
        <v>110.92</v>
      </c>
      <c r="F6" s="21">
        <v>108.38</v>
      </c>
      <c r="G6" s="21">
        <v>120.46</v>
      </c>
      <c r="H6" s="21">
        <f>SUM(I6:O6)</f>
        <v>307.87</v>
      </c>
      <c r="I6" s="21">
        <v>6.6</v>
      </c>
      <c r="J6" s="21">
        <v>21.08</v>
      </c>
      <c r="K6" s="21">
        <v>181.41</v>
      </c>
      <c r="L6" s="21">
        <v>2.78</v>
      </c>
      <c r="M6" s="21">
        <v>9.6</v>
      </c>
      <c r="N6" s="21">
        <v>57.56</v>
      </c>
      <c r="O6" s="21">
        <v>28.84</v>
      </c>
      <c r="P6" s="21">
        <v>337.23</v>
      </c>
    </row>
    <row r="7" ht="29" customHeight="1" spans="1:16">
      <c r="A7" s="15" t="s">
        <v>21</v>
      </c>
      <c r="B7" s="65">
        <v>337.23</v>
      </c>
      <c r="C7" s="21"/>
      <c r="D7" s="38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>
        <v>337.23</v>
      </c>
    </row>
    <row r="8" ht="29" customHeight="1" spans="1:16">
      <c r="A8" s="15" t="s">
        <v>22</v>
      </c>
      <c r="B8" s="65">
        <f t="shared" ref="B8:B20" si="0">C8+D8+E8+F8+G8+H8+P8</f>
        <v>114.78</v>
      </c>
      <c r="C8" s="21"/>
      <c r="D8" s="38">
        <v>59.6</v>
      </c>
      <c r="E8" s="21"/>
      <c r="F8" s="21"/>
      <c r="G8" s="21">
        <v>42.62</v>
      </c>
      <c r="H8" s="21">
        <f t="shared" ref="H8:H24" si="1">SUM(I8:O8)</f>
        <v>12.56</v>
      </c>
      <c r="I8" s="21"/>
      <c r="J8" s="21">
        <v>0.7</v>
      </c>
      <c r="K8" s="21">
        <v>11.36</v>
      </c>
      <c r="L8" s="21"/>
      <c r="M8" s="21"/>
      <c r="N8" s="21"/>
      <c r="O8" s="21">
        <v>0.5</v>
      </c>
      <c r="P8" s="71"/>
    </row>
    <row r="9" ht="29" customHeight="1" spans="1:16">
      <c r="A9" s="15" t="s">
        <v>23</v>
      </c>
      <c r="B9" s="65">
        <f t="shared" si="0"/>
        <v>12.53</v>
      </c>
      <c r="C9" s="21"/>
      <c r="D9" s="38">
        <v>6.13</v>
      </c>
      <c r="E9" s="21"/>
      <c r="F9" s="21"/>
      <c r="G9" s="21"/>
      <c r="H9" s="21">
        <f t="shared" si="1"/>
        <v>6.4</v>
      </c>
      <c r="I9" s="21"/>
      <c r="J9" s="21"/>
      <c r="K9" s="21">
        <v>5.9</v>
      </c>
      <c r="L9" s="21"/>
      <c r="M9" s="21"/>
      <c r="N9" s="21"/>
      <c r="O9" s="21">
        <v>0.5</v>
      </c>
      <c r="P9" s="71"/>
    </row>
    <row r="10" ht="29" customHeight="1" spans="1:16">
      <c r="A10" s="15" t="s">
        <v>24</v>
      </c>
      <c r="B10" s="65">
        <f t="shared" si="0"/>
        <v>39.1</v>
      </c>
      <c r="C10" s="21"/>
      <c r="D10" s="38">
        <v>3.7</v>
      </c>
      <c r="E10" s="21"/>
      <c r="F10" s="21"/>
      <c r="G10" s="21">
        <v>28.3</v>
      </c>
      <c r="H10" s="21">
        <f t="shared" si="1"/>
        <v>7.1</v>
      </c>
      <c r="I10" s="21"/>
      <c r="J10" s="21">
        <v>0.7</v>
      </c>
      <c r="K10" s="21">
        <v>5.9</v>
      </c>
      <c r="L10" s="21"/>
      <c r="M10" s="21"/>
      <c r="N10" s="21"/>
      <c r="O10" s="21">
        <v>0.5</v>
      </c>
      <c r="P10" s="71"/>
    </row>
    <row r="11" ht="29" customHeight="1" spans="1:16">
      <c r="A11" s="15" t="s">
        <v>25</v>
      </c>
      <c r="B11" s="65">
        <f t="shared" si="0"/>
        <v>325.48</v>
      </c>
      <c r="C11" s="21">
        <v>10.53</v>
      </c>
      <c r="D11" s="38">
        <v>118.85</v>
      </c>
      <c r="E11" s="21"/>
      <c r="F11" s="21"/>
      <c r="G11" s="21">
        <v>1.54</v>
      </c>
      <c r="H11" s="21">
        <f t="shared" si="1"/>
        <v>194.56</v>
      </c>
      <c r="I11" s="21"/>
      <c r="J11" s="21">
        <v>18.98</v>
      </c>
      <c r="K11" s="21">
        <v>119.46</v>
      </c>
      <c r="L11" s="21">
        <v>0.29</v>
      </c>
      <c r="M11" s="21">
        <v>0.88</v>
      </c>
      <c r="N11" s="21">
        <v>50.05</v>
      </c>
      <c r="O11" s="21">
        <v>4.9</v>
      </c>
      <c r="P11" s="71"/>
    </row>
    <row r="12" ht="29" customHeight="1" spans="1:16">
      <c r="A12" s="15" t="s">
        <v>26</v>
      </c>
      <c r="B12" s="65">
        <f t="shared" si="0"/>
        <v>74.34</v>
      </c>
      <c r="C12" s="21"/>
      <c r="D12" s="38">
        <v>50.74</v>
      </c>
      <c r="E12" s="21"/>
      <c r="F12" s="21"/>
      <c r="G12" s="21">
        <v>6.84</v>
      </c>
      <c r="H12" s="21">
        <f t="shared" si="1"/>
        <v>16.76</v>
      </c>
      <c r="I12" s="21"/>
      <c r="J12" s="21">
        <v>0.7</v>
      </c>
      <c r="K12" s="21">
        <v>10.06</v>
      </c>
      <c r="L12" s="21"/>
      <c r="M12" s="21"/>
      <c r="N12" s="21"/>
      <c r="O12" s="21">
        <v>6</v>
      </c>
      <c r="P12" s="71"/>
    </row>
    <row r="13" ht="29" customHeight="1" spans="1:16">
      <c r="A13" s="15" t="s">
        <v>27</v>
      </c>
      <c r="B13" s="65">
        <f t="shared" si="0"/>
        <v>75.78</v>
      </c>
      <c r="C13" s="21"/>
      <c r="D13" s="38"/>
      <c r="E13" s="21"/>
      <c r="F13" s="21">
        <v>75.78</v>
      </c>
      <c r="G13" s="21"/>
      <c r="H13" s="21"/>
      <c r="I13" s="21"/>
      <c r="J13" s="21"/>
      <c r="K13" s="21"/>
      <c r="L13" s="21"/>
      <c r="M13" s="21"/>
      <c r="N13" s="21"/>
      <c r="O13" s="21"/>
      <c r="P13" s="71"/>
    </row>
    <row r="14" ht="29" customHeight="1" spans="1:16">
      <c r="A14" s="15" t="s">
        <v>28</v>
      </c>
      <c r="B14" s="65">
        <f t="shared" si="0"/>
        <v>6.23</v>
      </c>
      <c r="C14" s="21"/>
      <c r="D14" s="38"/>
      <c r="E14" s="21"/>
      <c r="F14" s="21"/>
      <c r="G14" s="21">
        <v>6.23</v>
      </c>
      <c r="H14" s="21"/>
      <c r="I14" s="21"/>
      <c r="J14" s="21"/>
      <c r="K14" s="21"/>
      <c r="L14" s="21"/>
      <c r="M14" s="21"/>
      <c r="N14" s="21"/>
      <c r="O14" s="21"/>
      <c r="P14" s="71"/>
    </row>
    <row r="15" s="55" customFormat="1" ht="29" customHeight="1" spans="1:16">
      <c r="A15" s="40" t="s">
        <v>29</v>
      </c>
      <c r="B15" s="65">
        <f t="shared" si="0"/>
        <v>73.94</v>
      </c>
      <c r="C15" s="21"/>
      <c r="D15" s="38">
        <v>6.68</v>
      </c>
      <c r="E15" s="21">
        <v>67.26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71"/>
    </row>
    <row r="16" ht="29" customHeight="1" spans="1:16">
      <c r="A16" s="41" t="s">
        <v>30</v>
      </c>
      <c r="B16" s="65">
        <f t="shared" si="0"/>
        <v>6.6</v>
      </c>
      <c r="C16" s="21"/>
      <c r="D16" s="38">
        <v>5.44</v>
      </c>
      <c r="E16" s="21"/>
      <c r="F16" s="21"/>
      <c r="G16" s="21"/>
      <c r="H16" s="21">
        <f t="shared" si="1"/>
        <v>1.16</v>
      </c>
      <c r="I16" s="21"/>
      <c r="J16" s="21"/>
      <c r="K16" s="21"/>
      <c r="L16" s="21">
        <v>1.16</v>
      </c>
      <c r="M16" s="21"/>
      <c r="N16" s="21"/>
      <c r="O16" s="21"/>
      <c r="P16" s="71"/>
    </row>
    <row r="17" ht="29" customHeight="1" spans="1:16">
      <c r="A17" s="41" t="s">
        <v>31</v>
      </c>
      <c r="B17" s="65">
        <f t="shared" si="0"/>
        <v>116.28</v>
      </c>
      <c r="C17" s="21"/>
      <c r="D17" s="38">
        <v>116.28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71"/>
    </row>
    <row r="18" ht="29" customHeight="1" spans="1:16">
      <c r="A18" s="41" t="s">
        <v>32</v>
      </c>
      <c r="B18" s="65">
        <f t="shared" si="0"/>
        <v>46.68</v>
      </c>
      <c r="C18" s="21"/>
      <c r="D18" s="38">
        <v>4.31</v>
      </c>
      <c r="E18" s="21"/>
      <c r="F18" s="21">
        <v>7.08</v>
      </c>
      <c r="G18" s="21">
        <v>28.9</v>
      </c>
      <c r="H18" s="21">
        <f t="shared" si="1"/>
        <v>6.39</v>
      </c>
      <c r="I18" s="21"/>
      <c r="J18" s="21"/>
      <c r="K18" s="21">
        <v>2.28</v>
      </c>
      <c r="L18" s="21"/>
      <c r="M18" s="21"/>
      <c r="N18" s="21"/>
      <c r="O18" s="21">
        <v>4.11</v>
      </c>
      <c r="P18" s="71"/>
    </row>
    <row r="19" ht="29" customHeight="1" spans="1:16">
      <c r="A19" s="41" t="s">
        <v>33</v>
      </c>
      <c r="B19" s="65">
        <f t="shared" si="0"/>
        <v>12.09</v>
      </c>
      <c r="C19" s="21"/>
      <c r="D19" s="38"/>
      <c r="E19" s="21"/>
      <c r="F19" s="21">
        <v>2.94</v>
      </c>
      <c r="G19" s="21">
        <v>2.76</v>
      </c>
      <c r="H19" s="21">
        <f t="shared" si="1"/>
        <v>6.39</v>
      </c>
      <c r="I19" s="21"/>
      <c r="J19" s="21"/>
      <c r="K19" s="21">
        <v>2.28</v>
      </c>
      <c r="L19" s="21"/>
      <c r="M19" s="21"/>
      <c r="N19" s="21"/>
      <c r="O19" s="21">
        <v>4.11</v>
      </c>
      <c r="P19" s="71"/>
    </row>
    <row r="20" ht="29" customHeight="1" spans="1:16">
      <c r="A20" s="41" t="s">
        <v>34</v>
      </c>
      <c r="B20" s="65">
        <f t="shared" si="0"/>
        <v>226.25</v>
      </c>
      <c r="C20" s="21"/>
      <c r="D20" s="38">
        <v>100.19</v>
      </c>
      <c r="E20" s="21">
        <v>43.66</v>
      </c>
      <c r="F20" s="21">
        <v>22.58</v>
      </c>
      <c r="G20" s="21">
        <v>3.27</v>
      </c>
      <c r="H20" s="21">
        <f t="shared" si="1"/>
        <v>56.55</v>
      </c>
      <c r="I20" s="21">
        <v>6.6</v>
      </c>
      <c r="J20" s="21"/>
      <c r="K20" s="21">
        <v>24.17</v>
      </c>
      <c r="L20" s="21">
        <v>1.33</v>
      </c>
      <c r="M20" s="21">
        <v>8.72</v>
      </c>
      <c r="N20" s="21">
        <v>7.51</v>
      </c>
      <c r="O20" s="21">
        <v>8.22</v>
      </c>
      <c r="P20" s="71"/>
    </row>
    <row r="21" ht="28" customHeight="1"/>
    <row r="22" ht="28" customHeight="1"/>
    <row r="23" ht="28" customHeight="1"/>
    <row r="24" ht="28" customHeight="1"/>
    <row r="25" ht="28" customHeight="1"/>
  </sheetData>
  <mergeCells count="11">
    <mergeCell ref="A1:P1"/>
    <mergeCell ref="C3:P3"/>
    <mergeCell ref="H4:O4"/>
    <mergeCell ref="A3:A5"/>
    <mergeCell ref="B3:B5"/>
    <mergeCell ref="C4:C5"/>
    <mergeCell ref="D4:D5"/>
    <mergeCell ref="E4:E5"/>
    <mergeCell ref="F4:F5"/>
    <mergeCell ref="G4:G5"/>
    <mergeCell ref="P4:P5"/>
  </mergeCells>
  <conditionalFormatting sqref="A16:A24">
    <cfRule type="duplicateValues" dxfId="0" priority="1"/>
  </conditionalFormatting>
  <printOptions horizontalCentered="1"/>
  <pageMargins left="0.472222222222222" right="0.472222222222222" top="0.590277777777778" bottom="0.790972222222222" header="0" footer="0.511805555555556"/>
  <pageSetup paperSize="8" fitToHeight="0" orientation="landscape" useFirstPageNumber="1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view="pageBreakPreview" zoomScalePageLayoutView="30" zoomScaleNormal="100" workbookViewId="0">
      <pane xSplit="1" ySplit="4" topLeftCell="I6" activePane="bottomRight" state="frozen"/>
      <selection/>
      <selection pane="topRight"/>
      <selection pane="bottomLeft"/>
      <selection pane="bottomRight" activeCell="I8" sqref="I8"/>
    </sheetView>
  </sheetViews>
  <sheetFormatPr defaultColWidth="9" defaultRowHeight="15.75"/>
  <cols>
    <col min="1" max="1" width="18.875" style="4" customWidth="1"/>
    <col min="2" max="3" width="12.625" style="5" customWidth="1"/>
    <col min="4" max="5" width="12.625" style="27" customWidth="1"/>
    <col min="6" max="12" width="12.625" style="5" customWidth="1"/>
    <col min="13" max="13" width="12.625" style="28" customWidth="1"/>
    <col min="14" max="14" width="12.625" style="27" customWidth="1"/>
    <col min="15" max="15" width="12.625" style="4" customWidth="1"/>
    <col min="16" max="16" width="12.625" style="28" customWidth="1"/>
    <col min="17" max="17" width="12.625" style="4" customWidth="1"/>
    <col min="18" max="18" width="12.625" style="28" customWidth="1"/>
    <col min="19" max="19" width="12.625" style="4" customWidth="1"/>
    <col min="20" max="20" width="12.625" style="28" customWidth="1"/>
    <col min="21" max="21" width="12.625" style="4" customWidth="1"/>
    <col min="22" max="23" width="12.625" style="28" customWidth="1"/>
    <col min="24" max="25" width="12.625" style="5" customWidth="1"/>
    <col min="26" max="248" width="9" style="4"/>
    <col min="249" max="16384" width="9" style="29"/>
  </cols>
  <sheetData>
    <row r="1" ht="49" customHeight="1" spans="1:25">
      <c r="A1" s="30"/>
      <c r="B1" s="7" t="s">
        <v>35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18" customHeight="1" spans="1:25">
      <c r="A2" s="31"/>
      <c r="C2" s="9"/>
      <c r="D2" s="8"/>
      <c r="E2" s="9"/>
      <c r="G2" s="9"/>
      <c r="I2" s="9"/>
      <c r="J2" s="9"/>
      <c r="K2" s="9"/>
      <c r="L2" s="42"/>
      <c r="M2" s="46"/>
      <c r="N2" s="8"/>
      <c r="O2" s="31"/>
      <c r="P2" s="46"/>
      <c r="Q2" s="31"/>
      <c r="R2" s="46"/>
      <c r="S2" s="31"/>
      <c r="T2" s="46"/>
      <c r="U2" s="31"/>
      <c r="V2" s="46"/>
      <c r="W2" s="46"/>
      <c r="X2" s="9"/>
      <c r="Y2" s="42" t="s">
        <v>1</v>
      </c>
    </row>
    <row r="3" s="24" customFormat="1" ht="38" customHeight="1" spans="1:25">
      <c r="A3" s="32" t="s">
        <v>36</v>
      </c>
      <c r="B3" s="33" t="s">
        <v>37</v>
      </c>
      <c r="C3" s="33" t="s">
        <v>38</v>
      </c>
      <c r="D3" s="34"/>
      <c r="E3" s="34"/>
      <c r="F3" s="33"/>
      <c r="G3" s="33" t="s">
        <v>7</v>
      </c>
      <c r="H3" s="33"/>
      <c r="I3" s="33" t="s">
        <v>8</v>
      </c>
      <c r="J3" s="33"/>
      <c r="K3" s="33"/>
      <c r="L3" s="33"/>
      <c r="M3" s="47" t="s">
        <v>9</v>
      </c>
      <c r="N3" s="34"/>
      <c r="O3" s="32"/>
      <c r="P3" s="47"/>
      <c r="Q3" s="32"/>
      <c r="R3" s="47"/>
      <c r="S3" s="32"/>
      <c r="T3" s="47"/>
      <c r="U3" s="32"/>
      <c r="V3" s="47"/>
      <c r="W3" s="47"/>
      <c r="X3" s="52" t="s">
        <v>11</v>
      </c>
      <c r="Y3" s="11" t="s">
        <v>39</v>
      </c>
    </row>
    <row r="4" s="25" customFormat="1" ht="81" customHeight="1" spans="1:25">
      <c r="A4" s="35" t="s">
        <v>2</v>
      </c>
      <c r="B4" s="11" t="s">
        <v>40</v>
      </c>
      <c r="C4" s="11" t="s">
        <v>41</v>
      </c>
      <c r="D4" s="36" t="s">
        <v>42</v>
      </c>
      <c r="E4" s="36" t="s">
        <v>43</v>
      </c>
      <c r="F4" s="11" t="s">
        <v>44</v>
      </c>
      <c r="G4" s="11" t="s">
        <v>45</v>
      </c>
      <c r="H4" s="11" t="s">
        <v>40</v>
      </c>
      <c r="I4" s="11" t="s">
        <v>46</v>
      </c>
      <c r="J4" s="11" t="s">
        <v>47</v>
      </c>
      <c r="K4" s="11" t="s">
        <v>48</v>
      </c>
      <c r="L4" s="11" t="s">
        <v>40</v>
      </c>
      <c r="M4" s="20" t="s">
        <v>49</v>
      </c>
      <c r="N4" s="36" t="s">
        <v>50</v>
      </c>
      <c r="O4" s="35" t="s">
        <v>51</v>
      </c>
      <c r="P4" s="20" t="s">
        <v>52</v>
      </c>
      <c r="Q4" s="35" t="s">
        <v>53</v>
      </c>
      <c r="R4" s="20" t="s">
        <v>52</v>
      </c>
      <c r="S4" s="35" t="s">
        <v>54</v>
      </c>
      <c r="T4" s="20" t="s">
        <v>52</v>
      </c>
      <c r="U4" s="35" t="s">
        <v>55</v>
      </c>
      <c r="V4" s="20" t="s">
        <v>52</v>
      </c>
      <c r="W4" s="20" t="s">
        <v>40</v>
      </c>
      <c r="X4" s="11" t="s">
        <v>40</v>
      </c>
      <c r="Y4" s="11"/>
    </row>
    <row r="5" s="26" customFormat="1" ht="17" customHeight="1" spans="1:25">
      <c r="A5" s="15" t="s">
        <v>20</v>
      </c>
      <c r="B5" s="37">
        <v>10.53</v>
      </c>
      <c r="C5" s="38">
        <v>585.99</v>
      </c>
      <c r="D5" s="39">
        <v>355.64</v>
      </c>
      <c r="E5" s="39">
        <v>116.28</v>
      </c>
      <c r="F5" s="39">
        <v>471.92</v>
      </c>
      <c r="G5" s="21">
        <v>197.59</v>
      </c>
      <c r="H5" s="37">
        <v>110.92</v>
      </c>
      <c r="I5" s="43">
        <v>69.9</v>
      </c>
      <c r="J5" s="44">
        <v>38</v>
      </c>
      <c r="K5" s="44">
        <v>25</v>
      </c>
      <c r="L5" s="39">
        <v>108.38</v>
      </c>
      <c r="M5" s="48">
        <v>143.8</v>
      </c>
      <c r="N5" s="39">
        <v>92.16</v>
      </c>
      <c r="O5" s="49">
        <v>800</v>
      </c>
      <c r="P5" s="50">
        <v>3.6</v>
      </c>
      <c r="Q5" s="49">
        <v>200</v>
      </c>
      <c r="R5" s="50">
        <v>8</v>
      </c>
      <c r="S5" s="49">
        <v>200</v>
      </c>
      <c r="T5" s="50">
        <v>1.2</v>
      </c>
      <c r="U5" s="49">
        <v>500</v>
      </c>
      <c r="V5" s="50">
        <v>15.5</v>
      </c>
      <c r="W5" s="16">
        <v>120.46</v>
      </c>
      <c r="X5" s="21">
        <v>337.23</v>
      </c>
      <c r="Y5" s="39">
        <v>1159.44</v>
      </c>
    </row>
    <row r="6" s="26" customFormat="1" ht="17" customHeight="1" spans="1:25">
      <c r="A6" s="15" t="s">
        <v>21</v>
      </c>
      <c r="B6" s="37"/>
      <c r="C6" s="38"/>
      <c r="D6" s="39"/>
      <c r="E6" s="39"/>
      <c r="F6" s="39"/>
      <c r="G6" s="21"/>
      <c r="H6" s="37"/>
      <c r="I6" s="43"/>
      <c r="J6" s="44"/>
      <c r="K6" s="44"/>
      <c r="L6" s="39"/>
      <c r="M6" s="48"/>
      <c r="N6" s="39"/>
      <c r="O6" s="49"/>
      <c r="P6" s="50"/>
      <c r="Q6" s="49"/>
      <c r="R6" s="50"/>
      <c r="S6" s="49"/>
      <c r="T6" s="50"/>
      <c r="U6" s="49"/>
      <c r="V6" s="50"/>
      <c r="W6" s="16"/>
      <c r="X6" s="21">
        <v>337.23</v>
      </c>
      <c r="Y6" s="39">
        <f>X6+W6+L6+H6+F6+B6</f>
        <v>337.23</v>
      </c>
    </row>
    <row r="7" s="26" customFormat="1" ht="17" customHeight="1" spans="1:25">
      <c r="A7" s="15" t="s">
        <v>22</v>
      </c>
      <c r="B7" s="37"/>
      <c r="C7" s="38">
        <v>98.21</v>
      </c>
      <c r="D7" s="39">
        <f>C7*355.64/585.99</f>
        <v>59.6040963156368</v>
      </c>
      <c r="E7" s="39"/>
      <c r="F7" s="39">
        <v>59.6040963156368</v>
      </c>
      <c r="G7" s="21"/>
      <c r="H7" s="37"/>
      <c r="I7" s="43"/>
      <c r="J7" s="44"/>
      <c r="K7" s="44"/>
      <c r="L7" s="39"/>
      <c r="M7" s="48">
        <v>66.5</v>
      </c>
      <c r="N7" s="39">
        <f>M7*92.16/143.8</f>
        <v>42.6191933240612</v>
      </c>
      <c r="O7" s="49"/>
      <c r="P7" s="50"/>
      <c r="Q7" s="49"/>
      <c r="R7" s="50"/>
      <c r="S7" s="49"/>
      <c r="T7" s="50"/>
      <c r="U7" s="49"/>
      <c r="V7" s="50"/>
      <c r="W7" s="16">
        <v>42.62</v>
      </c>
      <c r="X7" s="21"/>
      <c r="Y7" s="39">
        <f t="shared" ref="Y7:Y19" si="0">X7+W7+L7+H7+F7+B7</f>
        <v>102.224096315637</v>
      </c>
    </row>
    <row r="8" s="26" customFormat="1" ht="17" customHeight="1" spans="1:25">
      <c r="A8" s="15" t="s">
        <v>23</v>
      </c>
      <c r="B8" s="37"/>
      <c r="C8" s="38">
        <v>10.1</v>
      </c>
      <c r="D8" s="39">
        <f t="shared" ref="D8:D19" si="1">C8*355.64/585.99</f>
        <v>6.12973600232086</v>
      </c>
      <c r="E8" s="39"/>
      <c r="F8" s="39">
        <v>6.12973600232086</v>
      </c>
      <c r="G8" s="21"/>
      <c r="H8" s="37"/>
      <c r="I8" s="43"/>
      <c r="J8" s="44"/>
      <c r="K8" s="44"/>
      <c r="L8" s="39"/>
      <c r="M8" s="48"/>
      <c r="N8" s="39"/>
      <c r="O8" s="49"/>
      <c r="P8" s="50"/>
      <c r="Q8" s="49"/>
      <c r="R8" s="50"/>
      <c r="S8" s="49"/>
      <c r="T8" s="50"/>
      <c r="U8" s="49"/>
      <c r="V8" s="50"/>
      <c r="W8" s="16"/>
      <c r="X8" s="21"/>
      <c r="Y8" s="39">
        <f t="shared" si="0"/>
        <v>6.12973600232086</v>
      </c>
    </row>
    <row r="9" s="26" customFormat="1" ht="17" customHeight="1" spans="1:25">
      <c r="A9" s="15" t="s">
        <v>24</v>
      </c>
      <c r="B9" s="37"/>
      <c r="C9" s="38">
        <v>6.1</v>
      </c>
      <c r="D9" s="39">
        <f t="shared" si="1"/>
        <v>3.70211778357992</v>
      </c>
      <c r="E9" s="39"/>
      <c r="F9" s="39">
        <v>3.70211778357992</v>
      </c>
      <c r="G9" s="21"/>
      <c r="H9" s="37"/>
      <c r="I9" s="43"/>
      <c r="J9" s="44"/>
      <c r="K9" s="44"/>
      <c r="L9" s="39"/>
      <c r="M9" s="48"/>
      <c r="N9" s="39"/>
      <c r="O9" s="49">
        <v>800</v>
      </c>
      <c r="P9" s="50">
        <v>3.6</v>
      </c>
      <c r="Q9" s="49">
        <v>200</v>
      </c>
      <c r="R9" s="50">
        <v>8</v>
      </c>
      <c r="S9" s="49">
        <v>200</v>
      </c>
      <c r="T9" s="50">
        <v>1.2</v>
      </c>
      <c r="U9" s="49">
        <v>500</v>
      </c>
      <c r="V9" s="50">
        <v>15.5</v>
      </c>
      <c r="W9" s="16">
        <v>28.3</v>
      </c>
      <c r="X9" s="21"/>
      <c r="Y9" s="39">
        <f t="shared" si="0"/>
        <v>32.0021177835799</v>
      </c>
    </row>
    <row r="10" s="26" customFormat="1" ht="17" customHeight="1" spans="1:25">
      <c r="A10" s="15" t="s">
        <v>25</v>
      </c>
      <c r="B10" s="37">
        <v>10.53</v>
      </c>
      <c r="C10" s="38">
        <v>195.84</v>
      </c>
      <c r="D10" s="39">
        <f t="shared" si="1"/>
        <v>118.856187989556</v>
      </c>
      <c r="E10" s="39"/>
      <c r="F10" s="39">
        <v>118.856187989556</v>
      </c>
      <c r="G10" s="21"/>
      <c r="H10" s="37"/>
      <c r="I10" s="43"/>
      <c r="J10" s="44"/>
      <c r="K10" s="44"/>
      <c r="L10" s="39"/>
      <c r="M10" s="48">
        <v>2.4</v>
      </c>
      <c r="N10" s="39">
        <f t="shared" ref="N8:N19" si="2">M10*92.16/143.8</f>
        <v>1.53813630041725</v>
      </c>
      <c r="O10" s="49"/>
      <c r="P10" s="50"/>
      <c r="Q10" s="49"/>
      <c r="R10" s="50"/>
      <c r="S10" s="49"/>
      <c r="T10" s="50"/>
      <c r="U10" s="49"/>
      <c r="V10" s="50"/>
      <c r="W10" s="16">
        <v>1.54</v>
      </c>
      <c r="X10" s="21"/>
      <c r="Y10" s="39">
        <f t="shared" si="0"/>
        <v>130.926187989556</v>
      </c>
    </row>
    <row r="11" s="26" customFormat="1" ht="17" customHeight="1" spans="1:25">
      <c r="A11" s="15" t="s">
        <v>26</v>
      </c>
      <c r="B11" s="37"/>
      <c r="C11" s="38">
        <v>83.6</v>
      </c>
      <c r="D11" s="39">
        <f t="shared" si="1"/>
        <v>50.7372207716855</v>
      </c>
      <c r="E11" s="39"/>
      <c r="F11" s="39">
        <v>50.7372207716855</v>
      </c>
      <c r="G11" s="21"/>
      <c r="H11" s="37"/>
      <c r="I11" s="43"/>
      <c r="J11" s="44"/>
      <c r="K11" s="44"/>
      <c r="L11" s="39"/>
      <c r="M11" s="48">
        <v>10.68</v>
      </c>
      <c r="N11" s="39">
        <f t="shared" si="2"/>
        <v>6.84470653685674</v>
      </c>
      <c r="O11" s="49"/>
      <c r="P11" s="50"/>
      <c r="Q11" s="49"/>
      <c r="R11" s="50"/>
      <c r="S11" s="49"/>
      <c r="T11" s="50"/>
      <c r="U11" s="49"/>
      <c r="V11" s="50"/>
      <c r="W11" s="16">
        <v>6.84</v>
      </c>
      <c r="X11" s="21"/>
      <c r="Y11" s="39">
        <f t="shared" si="0"/>
        <v>57.5772207716855</v>
      </c>
    </row>
    <row r="12" s="26" customFormat="1" ht="17" customHeight="1" spans="1:25">
      <c r="A12" s="15" t="s">
        <v>27</v>
      </c>
      <c r="B12" s="37"/>
      <c r="C12" s="38"/>
      <c r="D12" s="39"/>
      <c r="E12" s="39"/>
      <c r="F12" s="39"/>
      <c r="G12" s="21"/>
      <c r="H12" s="37"/>
      <c r="I12" s="43">
        <v>19.68</v>
      </c>
      <c r="J12" s="44">
        <v>38</v>
      </c>
      <c r="K12" s="44">
        <v>25</v>
      </c>
      <c r="L12" s="39">
        <f>I12*45.38/69.9+63</f>
        <v>75.7765150214592</v>
      </c>
      <c r="M12" s="48"/>
      <c r="N12" s="39"/>
      <c r="O12" s="49"/>
      <c r="P12" s="50"/>
      <c r="Q12" s="49"/>
      <c r="R12" s="50"/>
      <c r="S12" s="49"/>
      <c r="T12" s="50"/>
      <c r="U12" s="49"/>
      <c r="V12" s="50"/>
      <c r="W12" s="16"/>
      <c r="X12" s="21"/>
      <c r="Y12" s="39">
        <f t="shared" si="0"/>
        <v>75.7765150214592</v>
      </c>
    </row>
    <row r="13" s="26" customFormat="1" ht="17" customHeight="1" spans="1:25">
      <c r="A13" s="15" t="s">
        <v>28</v>
      </c>
      <c r="B13" s="37"/>
      <c r="C13" s="38"/>
      <c r="D13" s="39"/>
      <c r="E13" s="39"/>
      <c r="F13" s="39"/>
      <c r="G13" s="21"/>
      <c r="H13" s="37"/>
      <c r="I13" s="43"/>
      <c r="J13" s="44"/>
      <c r="K13" s="44"/>
      <c r="L13" s="39"/>
      <c r="M13" s="48">
        <v>9.72</v>
      </c>
      <c r="N13" s="39">
        <f t="shared" si="2"/>
        <v>6.22945201668985</v>
      </c>
      <c r="O13" s="49"/>
      <c r="P13" s="50"/>
      <c r="Q13" s="49"/>
      <c r="R13" s="50"/>
      <c r="S13" s="49"/>
      <c r="T13" s="50"/>
      <c r="U13" s="49"/>
      <c r="V13" s="50"/>
      <c r="W13" s="16">
        <v>6.23</v>
      </c>
      <c r="X13" s="21"/>
      <c r="Y13" s="39">
        <f t="shared" si="0"/>
        <v>6.23</v>
      </c>
    </row>
    <row r="14" s="26" customFormat="1" ht="17" customHeight="1" spans="1:25">
      <c r="A14" s="40" t="s">
        <v>29</v>
      </c>
      <c r="B14" s="37"/>
      <c r="C14" s="38">
        <v>11</v>
      </c>
      <c r="D14" s="39">
        <f t="shared" si="1"/>
        <v>6.67595010153757</v>
      </c>
      <c r="E14" s="39"/>
      <c r="F14" s="39">
        <v>6.67595010153757</v>
      </c>
      <c r="G14" s="21">
        <v>119.82</v>
      </c>
      <c r="H14" s="37">
        <f>110.92*G14/197.59</f>
        <v>67.2626873829647</v>
      </c>
      <c r="I14" s="43"/>
      <c r="J14" s="44"/>
      <c r="K14" s="44"/>
      <c r="L14" s="39"/>
      <c r="M14" s="48"/>
      <c r="N14" s="39"/>
      <c r="O14" s="49"/>
      <c r="P14" s="50"/>
      <c r="Q14" s="49"/>
      <c r="R14" s="50"/>
      <c r="S14" s="49"/>
      <c r="T14" s="50"/>
      <c r="U14" s="49"/>
      <c r="V14" s="50"/>
      <c r="W14" s="16"/>
      <c r="X14" s="21"/>
      <c r="Y14" s="39">
        <f t="shared" si="0"/>
        <v>73.9386374845023</v>
      </c>
    </row>
    <row r="15" s="26" customFormat="1" ht="17" customHeight="1" spans="1:25">
      <c r="A15" s="41" t="s">
        <v>30</v>
      </c>
      <c r="B15" s="37"/>
      <c r="C15" s="38">
        <v>8.96</v>
      </c>
      <c r="D15" s="39">
        <f t="shared" si="1"/>
        <v>5.43786480997969</v>
      </c>
      <c r="E15" s="39"/>
      <c r="F15" s="39">
        <v>5.43786480997969</v>
      </c>
      <c r="G15" s="21"/>
      <c r="H15" s="37"/>
      <c r="I15" s="43"/>
      <c r="J15" s="45"/>
      <c r="K15" s="45"/>
      <c r="L15" s="39"/>
      <c r="M15" s="48"/>
      <c r="N15" s="39"/>
      <c r="O15" s="51"/>
      <c r="P15" s="16"/>
      <c r="Q15" s="51"/>
      <c r="R15" s="16"/>
      <c r="S15" s="51"/>
      <c r="T15" s="16"/>
      <c r="U15" s="51"/>
      <c r="V15" s="16"/>
      <c r="W15" s="16"/>
      <c r="X15" s="21"/>
      <c r="Y15" s="39">
        <f t="shared" si="0"/>
        <v>5.43786480997969</v>
      </c>
    </row>
    <row r="16" s="26" customFormat="1" ht="17" customHeight="1" spans="1:25">
      <c r="A16" s="41" t="s">
        <v>31</v>
      </c>
      <c r="B16" s="37"/>
      <c r="C16" s="38"/>
      <c r="D16" s="39"/>
      <c r="E16" s="39">
        <v>116.28</v>
      </c>
      <c r="F16" s="39">
        <v>116.28</v>
      </c>
      <c r="G16" s="21"/>
      <c r="H16" s="37"/>
      <c r="I16" s="43"/>
      <c r="J16" s="39"/>
      <c r="K16" s="39"/>
      <c r="L16" s="39"/>
      <c r="M16" s="48"/>
      <c r="N16" s="39"/>
      <c r="O16" s="51"/>
      <c r="P16" s="16"/>
      <c r="Q16" s="51"/>
      <c r="R16" s="16"/>
      <c r="S16" s="51"/>
      <c r="T16" s="16"/>
      <c r="U16" s="51"/>
      <c r="V16" s="16"/>
      <c r="W16" s="16"/>
      <c r="X16" s="21"/>
      <c r="Y16" s="39">
        <f t="shared" si="0"/>
        <v>116.28</v>
      </c>
    </row>
    <row r="17" s="26" customFormat="1" ht="17" customHeight="1" spans="1:25">
      <c r="A17" s="41" t="s">
        <v>32</v>
      </c>
      <c r="B17" s="37"/>
      <c r="C17" s="38">
        <v>7.1</v>
      </c>
      <c r="D17" s="39">
        <f t="shared" si="1"/>
        <v>4.30902233826516</v>
      </c>
      <c r="E17" s="39"/>
      <c r="F17" s="39">
        <v>4.30902233826516</v>
      </c>
      <c r="G17" s="21"/>
      <c r="H17" s="37"/>
      <c r="I17" s="43">
        <v>10.9</v>
      </c>
      <c r="J17" s="39"/>
      <c r="K17" s="39"/>
      <c r="L17" s="39">
        <f t="shared" ref="L13:L19" si="3">I17*45.38/69.9</f>
        <v>7.0764234620887</v>
      </c>
      <c r="M17" s="48">
        <v>45.1</v>
      </c>
      <c r="N17" s="39">
        <f t="shared" si="2"/>
        <v>28.9041446453408</v>
      </c>
      <c r="O17" s="51"/>
      <c r="P17" s="16"/>
      <c r="Q17" s="51"/>
      <c r="R17" s="16"/>
      <c r="S17" s="51"/>
      <c r="T17" s="16"/>
      <c r="U17" s="51"/>
      <c r="V17" s="16"/>
      <c r="W17" s="16">
        <v>28.9</v>
      </c>
      <c r="X17" s="21"/>
      <c r="Y17" s="39">
        <f t="shared" si="0"/>
        <v>40.2854458003539</v>
      </c>
    </row>
    <row r="18" s="26" customFormat="1" ht="17" customHeight="1" spans="1:25">
      <c r="A18" s="41" t="s">
        <v>33</v>
      </c>
      <c r="B18" s="37"/>
      <c r="C18" s="38"/>
      <c r="D18" s="39"/>
      <c r="E18" s="39"/>
      <c r="F18" s="39"/>
      <c r="G18" s="21"/>
      <c r="H18" s="37"/>
      <c r="I18" s="43">
        <v>4.53</v>
      </c>
      <c r="J18" s="39"/>
      <c r="K18" s="39"/>
      <c r="L18" s="39">
        <f t="shared" si="3"/>
        <v>2.9409356223176</v>
      </c>
      <c r="M18" s="48">
        <v>4.3</v>
      </c>
      <c r="N18" s="39">
        <f t="shared" si="2"/>
        <v>2.75582753824757</v>
      </c>
      <c r="O18" s="51"/>
      <c r="P18" s="16"/>
      <c r="Q18" s="51"/>
      <c r="R18" s="16"/>
      <c r="S18" s="51"/>
      <c r="T18" s="16"/>
      <c r="U18" s="51"/>
      <c r="V18" s="16"/>
      <c r="W18" s="16">
        <v>2.76</v>
      </c>
      <c r="X18" s="21"/>
      <c r="Y18" s="39">
        <f t="shared" si="0"/>
        <v>5.7009356223176</v>
      </c>
    </row>
    <row r="19" s="26" customFormat="1" ht="17" customHeight="1" spans="1:25">
      <c r="A19" s="41" t="s">
        <v>34</v>
      </c>
      <c r="B19" s="37"/>
      <c r="C19" s="38">
        <v>165.08</v>
      </c>
      <c r="D19" s="39">
        <f t="shared" si="1"/>
        <v>100.187803887438</v>
      </c>
      <c r="E19" s="39"/>
      <c r="F19" s="39">
        <v>100.19</v>
      </c>
      <c r="G19" s="21">
        <v>77.77</v>
      </c>
      <c r="H19" s="37">
        <f>110.92*G19/197.59</f>
        <v>43.6573126170353</v>
      </c>
      <c r="I19" s="43">
        <v>34.79</v>
      </c>
      <c r="J19" s="39"/>
      <c r="K19" s="39"/>
      <c r="L19" s="39">
        <f t="shared" si="3"/>
        <v>22.5861258941345</v>
      </c>
      <c r="M19" s="48">
        <v>5.1</v>
      </c>
      <c r="N19" s="39">
        <f t="shared" si="2"/>
        <v>3.26853963838665</v>
      </c>
      <c r="O19" s="51"/>
      <c r="P19" s="16"/>
      <c r="Q19" s="51"/>
      <c r="R19" s="16"/>
      <c r="S19" s="51"/>
      <c r="T19" s="16"/>
      <c r="U19" s="51"/>
      <c r="V19" s="16"/>
      <c r="W19" s="16">
        <v>3.27</v>
      </c>
      <c r="X19" s="21"/>
      <c r="Y19" s="39">
        <f t="shared" si="0"/>
        <v>169.70343851117</v>
      </c>
    </row>
    <row r="20" customFormat="1" spans="1:25">
      <c r="A20" s="4"/>
      <c r="B20" s="5"/>
      <c r="C20" s="5"/>
      <c r="D20" s="27"/>
      <c r="E20" s="27"/>
      <c r="F20" s="5"/>
      <c r="G20" s="5"/>
      <c r="H20" s="5"/>
      <c r="I20" s="5"/>
      <c r="J20" s="5"/>
      <c r="K20" s="5"/>
      <c r="L20" s="5"/>
      <c r="M20" s="28"/>
      <c r="N20" s="27"/>
      <c r="O20" s="4"/>
      <c r="P20" s="28"/>
      <c r="Q20" s="4"/>
      <c r="R20" s="28"/>
      <c r="S20" s="4"/>
      <c r="T20" s="28"/>
      <c r="U20" s="4"/>
      <c r="V20" s="28"/>
      <c r="W20" s="28"/>
      <c r="X20" s="5"/>
      <c r="Y20" s="5"/>
    </row>
    <row r="21" customFormat="1" spans="1:25">
      <c r="A21" s="4"/>
      <c r="B21" s="5"/>
      <c r="C21" s="5"/>
      <c r="D21" s="27"/>
      <c r="E21" s="27"/>
      <c r="F21" s="5"/>
      <c r="G21" s="5"/>
      <c r="H21" s="5"/>
      <c r="I21" s="5"/>
      <c r="J21" s="5"/>
      <c r="K21" s="5"/>
      <c r="L21" s="5"/>
      <c r="M21" s="28"/>
      <c r="N21" s="27"/>
      <c r="O21" s="4"/>
      <c r="P21" s="28"/>
      <c r="Q21" s="4"/>
      <c r="R21" s="28"/>
      <c r="S21" s="4"/>
      <c r="T21" s="28"/>
      <c r="U21" s="4"/>
      <c r="V21" s="28"/>
      <c r="W21" s="28"/>
      <c r="X21" s="5"/>
      <c r="Y21" s="5"/>
    </row>
    <row r="22" customFormat="1" spans="1:25">
      <c r="A22" s="4"/>
      <c r="B22" s="5"/>
      <c r="C22" s="5"/>
      <c r="D22" s="27"/>
      <c r="E22" s="27"/>
      <c r="F22" s="5"/>
      <c r="G22" s="5"/>
      <c r="H22" s="5"/>
      <c r="I22" s="5"/>
      <c r="J22" s="5"/>
      <c r="K22" s="5"/>
      <c r="L22" s="5"/>
      <c r="M22" s="28"/>
      <c r="N22" s="27"/>
      <c r="O22" s="4"/>
      <c r="P22" s="28"/>
      <c r="Q22" s="4"/>
      <c r="R22" s="28"/>
      <c r="S22" s="4"/>
      <c r="T22" s="28"/>
      <c r="U22" s="4"/>
      <c r="V22" s="28"/>
      <c r="W22" s="28"/>
      <c r="X22" s="5"/>
      <c r="Y22" s="5"/>
    </row>
    <row r="23" customFormat="1" spans="1:25">
      <c r="A23" s="4"/>
      <c r="B23" s="5"/>
      <c r="C23" s="5"/>
      <c r="D23" s="27"/>
      <c r="E23" s="27"/>
      <c r="F23" s="5"/>
      <c r="G23" s="5"/>
      <c r="H23" s="5"/>
      <c r="I23" s="5"/>
      <c r="J23" s="5"/>
      <c r="K23" s="5"/>
      <c r="L23" s="5"/>
      <c r="M23" s="28"/>
      <c r="N23" s="27"/>
      <c r="O23" s="4"/>
      <c r="P23" s="28"/>
      <c r="Q23" s="4"/>
      <c r="R23" s="28"/>
      <c r="S23" s="4"/>
      <c r="T23" s="28"/>
      <c r="U23" s="4"/>
      <c r="V23" s="28"/>
      <c r="W23" s="28"/>
      <c r="X23" s="5"/>
      <c r="Y23" s="5"/>
    </row>
  </sheetData>
  <mergeCells count="6">
    <mergeCell ref="B1:Y1"/>
    <mergeCell ref="C3:F3"/>
    <mergeCell ref="G3:H3"/>
    <mergeCell ref="I3:L3"/>
    <mergeCell ref="M3:W3"/>
    <mergeCell ref="Y3:Y4"/>
  </mergeCells>
  <conditionalFormatting sqref="A15:A23">
    <cfRule type="duplicateValues" dxfId="0" priority="1"/>
  </conditionalFormatting>
  <printOptions horizontalCentered="1"/>
  <pageMargins left="0.393055555555556" right="0.393055555555556" top="0.590277777777778" bottom="0.786805555555556" header="0.511805555555556" footer="0.511805555555556"/>
  <pageSetup paperSize="8" scale="46" fitToWidth="0" orientation="landscape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U14"/>
  <sheetViews>
    <sheetView view="pageBreakPreview" zoomScale="70" zoomScalePageLayoutView="30" zoomScaleNormal="100" workbookViewId="0">
      <pane xSplit="1" ySplit="4" topLeftCell="B6" activePane="bottomRight" state="frozen"/>
      <selection/>
      <selection pane="topRight"/>
      <selection pane="bottomLeft"/>
      <selection pane="bottomRight" activeCell="G34" sqref="G34"/>
    </sheetView>
  </sheetViews>
  <sheetFormatPr defaultColWidth="9" defaultRowHeight="15.75"/>
  <cols>
    <col min="1" max="1" width="18" style="4" customWidth="1"/>
    <col min="2" max="2" width="15.625" style="5" customWidth="1"/>
    <col min="3" max="3" width="10.3166666666667" style="4" customWidth="1"/>
    <col min="4" max="4" width="11.4166666666667" style="4" customWidth="1"/>
    <col min="5" max="5" width="11" style="4" customWidth="1"/>
    <col min="6" max="6" width="10.7083333333333" style="4" customWidth="1"/>
    <col min="7" max="7" width="9.14166666666667" style="4"/>
    <col min="8" max="8" width="10.8583333333333" style="4" customWidth="1"/>
    <col min="9" max="9" width="9" style="4"/>
    <col min="10" max="10" width="10.7083333333333" style="4" customWidth="1"/>
    <col min="11" max="11" width="9" style="4"/>
    <col min="12" max="12" width="10.4" style="4"/>
    <col min="13" max="13" width="10.2" style="4"/>
    <col min="14" max="203" width="9" style="4"/>
    <col min="204" max="16384" width="9" style="6"/>
  </cols>
  <sheetData>
    <row r="1" ht="49" customHeight="1" spans="1:13">
      <c r="A1" s="7" t="s">
        <v>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18" customHeight="1" spans="1:2">
      <c r="A2" s="8"/>
      <c r="B2" s="9"/>
    </row>
    <row r="3" s="1" customFormat="1" ht="77" customHeight="1" spans="1:203">
      <c r="A3" s="10" t="s">
        <v>36</v>
      </c>
      <c r="B3" s="11" t="s">
        <v>57</v>
      </c>
      <c r="C3" s="12" t="s">
        <v>13</v>
      </c>
      <c r="D3" s="13"/>
      <c r="E3" s="19" t="s">
        <v>14</v>
      </c>
      <c r="F3" s="13" t="s">
        <v>58</v>
      </c>
      <c r="G3" s="13"/>
      <c r="H3" s="13" t="s">
        <v>16</v>
      </c>
      <c r="I3" s="22"/>
      <c r="J3" s="13" t="s">
        <v>17</v>
      </c>
      <c r="K3" s="22"/>
      <c r="L3" s="13" t="s">
        <v>59</v>
      </c>
      <c r="M3" s="22"/>
      <c r="N3" s="19" t="s">
        <v>19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</row>
    <row r="4" s="2" customFormat="1" ht="52" customHeight="1" spans="1:14">
      <c r="A4" s="10" t="s">
        <v>2</v>
      </c>
      <c r="B4" s="11"/>
      <c r="C4" s="14" t="s">
        <v>60</v>
      </c>
      <c r="D4" s="12" t="s">
        <v>40</v>
      </c>
      <c r="E4" s="20" t="s">
        <v>40</v>
      </c>
      <c r="F4" s="20" t="s">
        <v>45</v>
      </c>
      <c r="G4" s="20" t="s">
        <v>40</v>
      </c>
      <c r="H4" s="20" t="s">
        <v>45</v>
      </c>
      <c r="I4" s="20" t="s">
        <v>40</v>
      </c>
      <c r="J4" s="20" t="s">
        <v>45</v>
      </c>
      <c r="K4" s="20" t="s">
        <v>40</v>
      </c>
      <c r="L4" s="20" t="s">
        <v>45</v>
      </c>
      <c r="M4" s="20" t="s">
        <v>40</v>
      </c>
      <c r="N4" s="20" t="s">
        <v>40</v>
      </c>
    </row>
    <row r="5" s="3" customFormat="1" ht="18" customHeight="1" spans="1:14">
      <c r="A5" s="15" t="s">
        <v>20</v>
      </c>
      <c r="B5" s="16">
        <v>307.87</v>
      </c>
      <c r="C5" s="17">
        <v>1</v>
      </c>
      <c r="D5" s="17">
        <v>6.6</v>
      </c>
      <c r="E5" s="16">
        <v>21.08</v>
      </c>
      <c r="F5" s="21">
        <v>274.35</v>
      </c>
      <c r="G5" s="16">
        <v>181.41</v>
      </c>
      <c r="H5" s="21">
        <v>4.38</v>
      </c>
      <c r="I5" s="16">
        <v>2.78</v>
      </c>
      <c r="J5" s="21">
        <v>17.4</v>
      </c>
      <c r="K5" s="16">
        <v>9.6</v>
      </c>
      <c r="L5" s="21">
        <v>88.43</v>
      </c>
      <c r="M5" s="16">
        <v>57.56</v>
      </c>
      <c r="N5" s="16">
        <v>61.72</v>
      </c>
    </row>
    <row r="6" s="3" customFormat="1" ht="18" customHeight="1" spans="1:14">
      <c r="A6" s="15" t="s">
        <v>22</v>
      </c>
      <c r="B6" s="16">
        <f>D6+E6+G6+I6+K6+M6+N6</f>
        <v>12.5600284308365</v>
      </c>
      <c r="C6" s="17"/>
      <c r="D6" s="17"/>
      <c r="E6" s="16">
        <v>0.7</v>
      </c>
      <c r="F6" s="21">
        <v>17.18</v>
      </c>
      <c r="G6" s="16">
        <f>F6*181.41/274.35</f>
        <v>11.3600284308365</v>
      </c>
      <c r="H6" s="21"/>
      <c r="I6" s="16"/>
      <c r="J6" s="21"/>
      <c r="K6" s="16"/>
      <c r="L6" s="21"/>
      <c r="M6" s="16"/>
      <c r="N6" s="16">
        <v>0.5</v>
      </c>
    </row>
    <row r="7" s="3" customFormat="1" ht="18" customHeight="1" spans="1:14">
      <c r="A7" s="15" t="s">
        <v>23</v>
      </c>
      <c r="B7" s="16">
        <f t="shared" ref="B7:B14" si="0">D7+E7+G7+I7+K7+M7+N7</f>
        <v>6.39822197922362</v>
      </c>
      <c r="C7" s="17"/>
      <c r="D7" s="17"/>
      <c r="E7" s="16"/>
      <c r="F7" s="21">
        <v>8.92</v>
      </c>
      <c r="G7" s="16">
        <f t="shared" ref="G7:G14" si="1">F7*181.41/274.35</f>
        <v>5.89822197922362</v>
      </c>
      <c r="H7" s="21"/>
      <c r="I7" s="16"/>
      <c r="J7" s="21"/>
      <c r="K7" s="16"/>
      <c r="L7" s="21"/>
      <c r="M7" s="16"/>
      <c r="N7" s="16">
        <v>0.5</v>
      </c>
    </row>
    <row r="8" s="3" customFormat="1" ht="18" customHeight="1" spans="1:14">
      <c r="A8" s="15" t="s">
        <v>24</v>
      </c>
      <c r="B8" s="16">
        <f t="shared" si="0"/>
        <v>7.09822197922362</v>
      </c>
      <c r="C8" s="17"/>
      <c r="D8" s="17"/>
      <c r="E8" s="16">
        <v>0.7</v>
      </c>
      <c r="F8" s="21">
        <v>8.92</v>
      </c>
      <c r="G8" s="16">
        <f t="shared" si="1"/>
        <v>5.89822197922362</v>
      </c>
      <c r="H8" s="21"/>
      <c r="I8" s="16"/>
      <c r="J8" s="21"/>
      <c r="K8" s="16"/>
      <c r="L8" s="21"/>
      <c r="M8" s="16"/>
      <c r="N8" s="16">
        <v>0.5</v>
      </c>
    </row>
    <row r="9" s="3" customFormat="1" ht="18" customHeight="1" spans="1:14">
      <c r="A9" s="15" t="s">
        <v>25</v>
      </c>
      <c r="B9" s="16">
        <f t="shared" si="0"/>
        <v>194.555702062448</v>
      </c>
      <c r="C9" s="17"/>
      <c r="D9" s="17"/>
      <c r="E9" s="16">
        <v>18.98</v>
      </c>
      <c r="F9" s="21">
        <v>180.66</v>
      </c>
      <c r="G9" s="16">
        <f t="shared" si="1"/>
        <v>119.458832148715</v>
      </c>
      <c r="H9" s="21">
        <v>0.45</v>
      </c>
      <c r="I9" s="16">
        <f>H9*2.78/4.38</f>
        <v>0.285616438356164</v>
      </c>
      <c r="J9" s="21">
        <v>1.6</v>
      </c>
      <c r="K9" s="16">
        <f>J9*9.6/17.4</f>
        <v>0.882758620689655</v>
      </c>
      <c r="L9" s="21">
        <v>76.89</v>
      </c>
      <c r="M9" s="16">
        <f>L9*57.56/88.43</f>
        <v>50.0484948546873</v>
      </c>
      <c r="N9" s="16">
        <v>4.9</v>
      </c>
    </row>
    <row r="10" s="3" customFormat="1" ht="18" customHeight="1" spans="1:14">
      <c r="A10" s="15" t="s">
        <v>26</v>
      </c>
      <c r="B10" s="16">
        <f t="shared" si="0"/>
        <v>16.7573942044833</v>
      </c>
      <c r="C10" s="17"/>
      <c r="D10" s="17"/>
      <c r="E10" s="16">
        <v>0.7</v>
      </c>
      <c r="F10" s="21">
        <v>15.21</v>
      </c>
      <c r="G10" s="16">
        <f t="shared" si="1"/>
        <v>10.0573942044833</v>
      </c>
      <c r="H10" s="21"/>
      <c r="I10" s="16"/>
      <c r="J10" s="21"/>
      <c r="K10" s="16"/>
      <c r="L10" s="21"/>
      <c r="M10" s="16"/>
      <c r="N10" s="16">
        <v>6</v>
      </c>
    </row>
    <row r="11" s="3" customFormat="1" ht="18" customHeight="1" spans="1:14">
      <c r="A11" s="15" t="s">
        <v>30</v>
      </c>
      <c r="B11" s="16">
        <f t="shared" si="0"/>
        <v>1.16150684931507</v>
      </c>
      <c r="C11" s="17"/>
      <c r="D11" s="17"/>
      <c r="E11" s="16"/>
      <c r="F11" s="21"/>
      <c r="G11" s="16"/>
      <c r="H11" s="21">
        <v>1.83</v>
      </c>
      <c r="I11" s="16">
        <f>H11*2.78/4.38</f>
        <v>1.16150684931507</v>
      </c>
      <c r="J11" s="21"/>
      <c r="K11" s="16"/>
      <c r="L11" s="21"/>
      <c r="M11" s="16"/>
      <c r="N11" s="16"/>
    </row>
    <row r="12" s="3" customFormat="1" ht="18" customHeight="1" spans="1:14">
      <c r="A12" s="18" t="s">
        <v>32</v>
      </c>
      <c r="B12" s="16">
        <f t="shared" si="0"/>
        <v>6.39126298523783</v>
      </c>
      <c r="C12" s="17"/>
      <c r="D12" s="17"/>
      <c r="E12" s="17"/>
      <c r="F12" s="21">
        <v>3.45</v>
      </c>
      <c r="G12" s="16">
        <f t="shared" si="1"/>
        <v>2.28126298523783</v>
      </c>
      <c r="H12" s="21"/>
      <c r="I12" s="16"/>
      <c r="J12" s="21"/>
      <c r="K12" s="16"/>
      <c r="L12" s="21"/>
      <c r="M12" s="16"/>
      <c r="N12" s="16">
        <v>4.11</v>
      </c>
    </row>
    <row r="13" s="3" customFormat="1" ht="18" customHeight="1" spans="1:14">
      <c r="A13" s="18" t="s">
        <v>33</v>
      </c>
      <c r="B13" s="16">
        <f t="shared" si="0"/>
        <v>6.39126298523783</v>
      </c>
      <c r="C13" s="17"/>
      <c r="D13" s="17"/>
      <c r="E13" s="17"/>
      <c r="F13" s="21">
        <v>3.45</v>
      </c>
      <c r="G13" s="16">
        <f t="shared" si="1"/>
        <v>2.28126298523783</v>
      </c>
      <c r="H13" s="21"/>
      <c r="I13" s="16"/>
      <c r="J13" s="21"/>
      <c r="K13" s="16"/>
      <c r="L13" s="21"/>
      <c r="M13" s="16"/>
      <c r="N13" s="16">
        <v>4.11</v>
      </c>
    </row>
    <row r="14" s="3" customFormat="1" ht="18" customHeight="1" spans="1:14">
      <c r="A14" s="18" t="s">
        <v>34</v>
      </c>
      <c r="B14" s="16">
        <f t="shared" si="0"/>
        <v>56.5563985239939</v>
      </c>
      <c r="C14" s="17">
        <v>1</v>
      </c>
      <c r="D14" s="17">
        <v>6.6</v>
      </c>
      <c r="E14" s="17"/>
      <c r="F14" s="21">
        <v>36.56</v>
      </c>
      <c r="G14" s="16">
        <f t="shared" si="1"/>
        <v>24.1747752870421</v>
      </c>
      <c r="H14" s="21">
        <v>2.1</v>
      </c>
      <c r="I14" s="16">
        <f>H14*2.78/4.38</f>
        <v>1.33287671232877</v>
      </c>
      <c r="J14" s="21">
        <v>15.8</v>
      </c>
      <c r="K14" s="16">
        <f>J14*9.6/17.4</f>
        <v>8.71724137931035</v>
      </c>
      <c r="L14" s="21">
        <v>11.54</v>
      </c>
      <c r="M14" s="16">
        <f>L14*57.56/88.43</f>
        <v>7.51150514531268</v>
      </c>
      <c r="N14" s="16">
        <v>8.22</v>
      </c>
    </row>
  </sheetData>
  <mergeCells count="7">
    <mergeCell ref="A1:M1"/>
    <mergeCell ref="C3:D3"/>
    <mergeCell ref="F3:G3"/>
    <mergeCell ref="H3:I3"/>
    <mergeCell ref="J3:K3"/>
    <mergeCell ref="L3:M3"/>
    <mergeCell ref="B3:B4"/>
  </mergeCells>
  <printOptions horizontalCentered="1"/>
  <pageMargins left="0.472222222222222" right="0.472222222222222" top="0.590277777777778" bottom="0.786805555555556" header="0.511805555555556" footer="0.511805555555556"/>
  <pageSetup paperSize="8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细表1</vt:lpstr>
      <vt:lpstr>细表2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林兆坚</cp:lastModifiedBy>
  <dcterms:created xsi:type="dcterms:W3CDTF">2023-12-05T07:04:00Z</dcterms:created>
  <dcterms:modified xsi:type="dcterms:W3CDTF">2024-02-06T11:39:59Z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84F552F5E4E393DC97D18C65425CFBE6</vt:lpwstr>
  </property>
</Properties>
</file>