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  <sheet name="附表1-1" sheetId="3" r:id="rId2"/>
    <sheet name="附表1-2" sheetId="4" r:id="rId3"/>
    <sheet name="附表2-2" sheetId="5" r:id="rId4"/>
    <sheet name="附表2-3" sheetId="6" r:id="rId5"/>
    <sheet name="附表2-4" sheetId="7" r:id="rId6"/>
    <sheet name="附表2-5" sheetId="8" r:id="rId7"/>
    <sheet name="附表2-6" sheetId="9" r:id="rId8"/>
    <sheet name="附表2-7" sheetId="10" r:id="rId9"/>
  </sheets>
  <definedNames>
    <definedName name="_xlnm._FilterDatabase" localSheetId="1" hidden="1">'附表1-1'!$A$7:$AO$12</definedName>
    <definedName name="_xlnm.Print_Area" localSheetId="0">Sheet1!$A$1:$D$14</definedName>
    <definedName name="_xlnm.Print_Titles" localSheetId="1">'附表1-1'!$4:$7</definedName>
    <definedName name="_xlnm.Print_Titles" localSheetId="3">'附表2-2'!$4:$6</definedName>
    <definedName name="_xlnm._FilterDatabase" localSheetId="4" hidden="1">'附表2-3'!$A$6:$K$8</definedName>
    <definedName name="_xlnm.Print_Titles" localSheetId="4">'附表2-3'!$4:$5</definedName>
    <definedName name="_xlnm.Print_Titles" localSheetId="5">'附表2-4'!$4:$6</definedName>
    <definedName name="_xlnm.Print_Titles" localSheetId="6">'附表2-5'!$4:$6</definedName>
    <definedName name="_xlnm.Print_Titles" localSheetId="7">'附表2-6'!$4:$5</definedName>
  </definedNames>
  <calcPr calcId="144525"/>
</workbook>
</file>

<file path=xl/comments1.xml><?xml version="1.0" encoding="utf-8"?>
<comments xmlns="http://schemas.openxmlformats.org/spreadsheetml/2006/main">
  <authors>
    <author>助学处</author>
  </authors>
  <commentList>
    <comment ref="Z5" authorId="0">
      <text>
        <r>
          <rPr>
            <sz val="9"/>
            <rFont val="宋体"/>
            <charset val="134"/>
          </rPr>
          <t>按照春秋季平均人数的95%下达支持人数，部分奖助基金结余一千万以上的下调比例（85%-93%）</t>
        </r>
      </text>
    </comment>
  </commentList>
</comments>
</file>

<file path=xl/sharedStrings.xml><?xml version="1.0" encoding="utf-8"?>
<sst xmlns="http://schemas.openxmlformats.org/spreadsheetml/2006/main" count="476" uniqueCount="267">
  <si>
    <t>附件1：</t>
  </si>
  <si>
    <t xml:space="preserve"> 2023年高等教育学生资助资金清算安排表</t>
  </si>
  <si>
    <t>单位：元</t>
  </si>
  <si>
    <t>地区</t>
  </si>
  <si>
    <t>项目名称</t>
  </si>
  <si>
    <t>功能分类科目</t>
  </si>
  <si>
    <t>金额</t>
  </si>
  <si>
    <t>合计</t>
  </si>
  <si>
    <t>江门市</t>
  </si>
  <si>
    <t>2023年高校本专科生国家奖助学金-中央清算资金</t>
  </si>
  <si>
    <t>2050305 高等职业教育</t>
  </si>
  <si>
    <t>2023年高校本专科生国家奖助学金-省财政清算资金</t>
  </si>
  <si>
    <t>2023年高校研究生国家奖助学金-中央清算资金</t>
  </si>
  <si>
    <t>2050205 高等教育</t>
  </si>
  <si>
    <t>2023年高校研究生国家奖助学金-省财政清算资金</t>
  </si>
  <si>
    <t>2023年服兵役资助中央财政清算资金</t>
  </si>
  <si>
    <t>2023年国家助学贷款中央奖补资金</t>
  </si>
  <si>
    <t>附件2</t>
  </si>
  <si>
    <t>2023年本专科生国家奖助学金安排表</t>
  </si>
  <si>
    <t>单位：人、万元</t>
  </si>
  <si>
    <t>序号</t>
  </si>
  <si>
    <t>学校名称</t>
  </si>
  <si>
    <t>用款编码</t>
  </si>
  <si>
    <t>预算科目</t>
  </si>
  <si>
    <t>2023年春季在校生人数</t>
  </si>
  <si>
    <t>2023年秋季学期大二及以上在校人数</t>
  </si>
  <si>
    <t>预计2023年秋季新生人数</t>
  </si>
  <si>
    <t>2023年春季学期家庭经济困难学生数</t>
  </si>
  <si>
    <t>2022年秋季学期困难学生预估人数（由各高校报送）</t>
  </si>
  <si>
    <t>2022年底奖助基金结余</t>
  </si>
  <si>
    <t>春季学期困难比例</t>
  </si>
  <si>
    <t>预计2023年秋季在校生人数</t>
  </si>
  <si>
    <t>预计2023年秋季学期困难总数</t>
  </si>
  <si>
    <t>2022年国家奖助学金名额</t>
  </si>
  <si>
    <t>国家奖学金</t>
  </si>
  <si>
    <t>国家励志奖学金</t>
  </si>
  <si>
    <t>国家助学金</t>
  </si>
  <si>
    <t>少数民族本科预科生国家助学金</t>
  </si>
  <si>
    <t>应下达2023年省以上财政本专科生国家奖助学金</t>
  </si>
  <si>
    <t>清算2022年</t>
  </si>
  <si>
    <r>
      <t xml:space="preserve">已下达2023年省以上财政资金
</t>
    </r>
    <r>
      <rPr>
        <sz val="10"/>
        <rFont val="宋体"/>
        <charset val="134"/>
      </rPr>
      <t>粤财科教[2022]207号/粤财科教函[2022]14号</t>
    </r>
  </si>
  <si>
    <t>还应下达2023年省以上财政本专科生国家奖助学金</t>
  </si>
  <si>
    <t>本次下达2023年省以上财政本专科生国家奖助学金</t>
  </si>
  <si>
    <t>待清算</t>
  </si>
  <si>
    <t>2022年落实名额</t>
  </si>
  <si>
    <t>2023年</t>
  </si>
  <si>
    <t>2023年
名额</t>
  </si>
  <si>
    <t>2023年
支持人数</t>
  </si>
  <si>
    <t>省以上财政</t>
  </si>
  <si>
    <t>国奖</t>
  </si>
  <si>
    <t>国励</t>
  </si>
  <si>
    <t>国助
（秋季学期）</t>
  </si>
  <si>
    <t>本科</t>
  </si>
  <si>
    <t>专科</t>
  </si>
  <si>
    <t>小计</t>
  </si>
  <si>
    <t>2022级
生源</t>
  </si>
  <si>
    <t>其中：
中央</t>
  </si>
  <si>
    <t>其中：省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</si>
  <si>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</si>
  <si>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</si>
  <si>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</si>
  <si>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</si>
  <si>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</si>
  <si>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</si>
  <si>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</si>
  <si>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</si>
  <si>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</si>
  <si>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</si>
  <si>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</si>
  <si>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L=I/E</t>
  </si>
  <si>
    <t>M=F+G+H</t>
  </si>
  <si>
    <t>N=L*M</t>
  </si>
  <si>
    <t>O</t>
  </si>
  <si>
    <t>P</t>
  </si>
  <si>
    <t>Q</t>
  </si>
  <si>
    <t>R</t>
  </si>
  <si>
    <t>S</t>
  </si>
  <si>
    <t>T</t>
  </si>
  <si>
    <t>U=S+T</t>
  </si>
  <si>
    <t>V=U*0.8</t>
  </si>
  <si>
    <t>W</t>
  </si>
  <si>
    <t>X</t>
  </si>
  <si>
    <t>Y=X*0.5</t>
  </si>
  <si>
    <t>Z</t>
  </si>
  <si>
    <t>AA=Z*0.33</t>
  </si>
  <si>
    <t>AB=AA*分担比例</t>
  </si>
  <si>
    <t>AC</t>
  </si>
  <si>
    <t>AD=AC/2*
0.33</t>
  </si>
  <si>
    <t>AE=V+Y+AB+AD</t>
  </si>
  <si>
    <t>AF=(R-O)*0.8</t>
  </si>
  <si>
    <t>AG=(W-P)*0.5</t>
  </si>
  <si>
    <t>AH=(I-Q)*0.165</t>
  </si>
  <si>
    <t>AI</t>
  </si>
  <si>
    <t>AJ=AE+AF+AG+AH-AI</t>
  </si>
  <si>
    <t>AK=AJ(取整)</t>
  </si>
  <si>
    <t>AL</t>
  </si>
  <si>
    <t>AM</t>
  </si>
  <si>
    <t>AN</t>
  </si>
  <si>
    <t xml:space="preserve"> 江门市（0.3）</t>
  </si>
  <si>
    <t>五邑大学</t>
  </si>
  <si>
    <t>440700000</t>
  </si>
  <si>
    <t>2050205高等教育</t>
  </si>
  <si>
    <t>江门职业技术学院</t>
  </si>
  <si>
    <t>2050305高等职业教育</t>
  </si>
  <si>
    <t>广东江门中医药职业学院</t>
  </si>
  <si>
    <t>广东江门幼儿师范高等专科学校</t>
  </si>
  <si>
    <t>附件3</t>
  </si>
  <si>
    <t>2023年研究生国家奖助学金安排表</t>
  </si>
  <si>
    <t>单位名称</t>
  </si>
  <si>
    <t>单位用款编码</t>
  </si>
  <si>
    <r>
      <rPr>
        <b/>
        <sz val="10"/>
        <color indexed="8"/>
        <rFont val="宋体"/>
        <charset val="134"/>
      </rPr>
      <t>2023年春季学期全日制在校生</t>
    </r>
    <r>
      <rPr>
        <sz val="10"/>
        <color indexed="8"/>
        <rFont val="宋体"/>
        <charset val="134"/>
      </rPr>
      <t>（不含定向和委培）</t>
    </r>
  </si>
  <si>
    <r>
      <rPr>
        <b/>
        <sz val="10"/>
        <color indexed="8"/>
        <rFont val="宋体"/>
        <charset val="134"/>
      </rPr>
      <t>2023年应届毕业生</t>
    </r>
    <r>
      <rPr>
        <sz val="10"/>
        <color indexed="8"/>
        <rFont val="宋体"/>
        <charset val="134"/>
      </rPr>
      <t>（不含定向和委培）</t>
    </r>
  </si>
  <si>
    <t>预计2023年秋季学期全日制新生人数</t>
  </si>
  <si>
    <t>预计2023年秋季学期全日制在校人数</t>
  </si>
  <si>
    <t>2023年国家奖学金</t>
  </si>
  <si>
    <t>2023年学业奖学金</t>
  </si>
  <si>
    <t>2023年国家助学金</t>
  </si>
  <si>
    <t>应下达2023年研究生国家奖助学金省以上财政资金</t>
  </si>
  <si>
    <t>结余资金</t>
  </si>
  <si>
    <r>
      <rPr>
        <b/>
        <sz val="10"/>
        <color indexed="8"/>
        <rFont val="宋体"/>
        <charset val="134"/>
      </rPr>
      <t xml:space="preserve">已下达2023年省以上资金
</t>
    </r>
    <r>
      <rPr>
        <sz val="9"/>
        <color indexed="8"/>
        <rFont val="宋体"/>
        <charset val="134"/>
      </rPr>
      <t>粤财科教[2022]207号/粤财科教函[2022]14号</t>
    </r>
  </si>
  <si>
    <t>还应下达2023年研究生国家奖助学金省以上财政资金</t>
  </si>
  <si>
    <t>本次下达2023年省以上研究生国家奖助学金</t>
  </si>
  <si>
    <t>名额</t>
  </si>
  <si>
    <t>金额
(中央财政)</t>
  </si>
  <si>
    <t>省财政支持人数</t>
  </si>
  <si>
    <t>省财政支持金额</t>
  </si>
  <si>
    <t>春季学期人数</t>
  </si>
  <si>
    <t>秋季学期人数</t>
  </si>
  <si>
    <t xml:space="preserve">其中：省以上财政 </t>
  </si>
  <si>
    <t>硕士</t>
  </si>
  <si>
    <t>博士</t>
  </si>
  <si>
    <t>X=(T+V)*0.3+(U+W)*0.65</t>
  </si>
  <si>
    <r>
      <rPr>
        <sz val="10"/>
        <color indexed="8"/>
        <rFont val="宋体"/>
        <charset val="134"/>
      </rPr>
      <t>其中：</t>
    </r>
    <r>
      <rPr>
        <b/>
        <sz val="10"/>
        <color indexed="8"/>
        <rFont val="宋体"/>
        <charset val="134"/>
      </rPr>
      <t xml:space="preserve">
中央</t>
    </r>
  </si>
  <si>
    <r>
      <rPr>
        <sz val="10"/>
        <color indexed="8"/>
        <rFont val="宋体"/>
        <charset val="134"/>
      </rPr>
      <t>其中：</t>
    </r>
    <r>
      <rPr>
        <b/>
        <sz val="10"/>
        <color indexed="8"/>
        <rFont val="宋体"/>
        <charset val="134"/>
      </rPr>
      <t xml:space="preserve">
省</t>
    </r>
  </si>
  <si>
    <t>J=D-F+H</t>
  </si>
  <si>
    <t>K=E-G+I</t>
  </si>
  <si>
    <t>L</t>
  </si>
  <si>
    <t>M</t>
  </si>
  <si>
    <t>N=L*2</t>
  </si>
  <si>
    <t>O=M*3</t>
  </si>
  <si>
    <t>P=J*0.4</t>
  </si>
  <si>
    <t>Q=K*0.7</t>
  </si>
  <si>
    <t>R=P*0.8</t>
  </si>
  <si>
    <t>S=Q*1</t>
  </si>
  <si>
    <t>U</t>
  </si>
  <si>
    <t>V</t>
  </si>
  <si>
    <t>Y=X*分担比例</t>
  </si>
  <si>
    <t>Z=N+O+R+S+Y</t>
  </si>
  <si>
    <t>AA</t>
  </si>
  <si>
    <t>AB</t>
  </si>
  <si>
    <t>AC=Z-AA-AB</t>
  </si>
  <si>
    <t>AD=AC(取整)</t>
  </si>
  <si>
    <t>AE</t>
  </si>
  <si>
    <t>AF</t>
  </si>
  <si>
    <t>AG</t>
  </si>
  <si>
    <t>附件4</t>
  </si>
  <si>
    <t>2023年高校学生应征入伍服义务兵役国家资助资金安排表</t>
  </si>
  <si>
    <t>单位：人、元</t>
  </si>
  <si>
    <t>学校分类</t>
  </si>
  <si>
    <t>2023年2月教育部采集资助系统2022年资助人数</t>
  </si>
  <si>
    <t>2023年2月教育部采集资助系统2022年资助金额</t>
  </si>
  <si>
    <t>已拨付资金</t>
  </si>
  <si>
    <t>清算资金
（正为结余、负为垫付）</t>
  </si>
  <si>
    <t>核查取消
资格金额</t>
  </si>
  <si>
    <t>本次省级及以上财政下达金额</t>
  </si>
  <si>
    <t>2023年及以后年度可使用金额</t>
  </si>
  <si>
    <t>2022年第一次拨付资金（粤财科教[2022]82号）</t>
  </si>
  <si>
    <t>2022年第二次拨付资金（预拨2023年资金，粤财科教[2022]207号、粤财科教函[2022]14号）</t>
  </si>
  <si>
    <t>E=C+D-B</t>
  </si>
  <si>
    <t>H=E+F+G</t>
  </si>
  <si>
    <t xml:space="preserve"> 江门市</t>
  </si>
  <si>
    <r>
      <t>2050205</t>
    </r>
    <r>
      <rPr>
        <sz val="10"/>
        <rFont val="宋体"/>
        <charset val="134"/>
      </rPr>
      <t>高等教育</t>
    </r>
  </si>
  <si>
    <t>市属</t>
  </si>
  <si>
    <r>
      <t>2050305</t>
    </r>
    <r>
      <rPr>
        <sz val="10"/>
        <rFont val="宋体"/>
        <charset val="134"/>
      </rPr>
      <t>高等职业教育</t>
    </r>
  </si>
  <si>
    <t>附件5</t>
  </si>
  <si>
    <t>2023年直招军士资助资金安排表</t>
  </si>
  <si>
    <t>2022年度已拨付资金（粤财科教[2022]82号）</t>
  </si>
  <si>
    <t>取消资格资金</t>
  </si>
  <si>
    <t>本次下达金额</t>
  </si>
  <si>
    <t>D=C-B</t>
  </si>
  <si>
    <t>G=D+E+F</t>
  </si>
  <si>
    <r>
      <t>2050205</t>
    </r>
    <r>
      <rPr>
        <sz val="10"/>
        <rFont val="微软雅黑"/>
        <family val="2"/>
        <charset val="134"/>
      </rPr>
      <t>高等教育</t>
    </r>
  </si>
  <si>
    <r>
      <t>2050305</t>
    </r>
    <r>
      <rPr>
        <sz val="10"/>
        <rFont val="微软雅黑"/>
        <family val="2"/>
        <charset val="134"/>
      </rPr>
      <t>高等职业教育</t>
    </r>
  </si>
  <si>
    <t>附件6</t>
  </si>
  <si>
    <t>2023年退役士兵学费资助资金安排表</t>
  </si>
  <si>
    <t>附件7</t>
  </si>
  <si>
    <t>2023年退役士兵本专科国家助学金资金安排表</t>
  </si>
  <si>
    <t>2023年2月教育部采集资助系统2021-2022学年春季学期资助人数</t>
  </si>
  <si>
    <t>2023年2月教育部采集资助系统2022-2023学年秋季学期资人数</t>
  </si>
  <si>
    <t>2022年资助资金</t>
  </si>
  <si>
    <t>已拨付金额</t>
  </si>
  <si>
    <t>地市按共同财政事权分担比例负担金额</t>
  </si>
  <si>
    <t>2023年及以后年度可使用资金</t>
  </si>
  <si>
    <t>2021年第二次拨付资金（预拨2023年资金，粤财科教[2022]207号、粤财科教函[2022]14号））</t>
  </si>
  <si>
    <t>地市按共同财政事权分担比例负担金额（按粤财规[2021]1号本专科国家助学金分担比例核算）</t>
  </si>
  <si>
    <t>C=（A+B)*1650</t>
  </si>
  <si>
    <t>G=D+E+F-C</t>
  </si>
  <si>
    <t>K=G+H+I+J</t>
  </si>
  <si>
    <t>附件8</t>
  </si>
  <si>
    <t>2023年国家助学贷款中央奖补资金安排表</t>
  </si>
  <si>
    <t>高校名称</t>
  </si>
  <si>
    <t>贷款规模（权重25%）</t>
  </si>
  <si>
    <t>获贷情况（权重25%）</t>
  </si>
  <si>
    <t>奖补资金使用（权重15%）</t>
  </si>
  <si>
    <t>学生资助工作管理（权重35%）</t>
  </si>
  <si>
    <t>本次合计
下达资金</t>
  </si>
  <si>
    <t>贷款人数</t>
  </si>
  <si>
    <t>贷款人数
占比</t>
  </si>
  <si>
    <t>下达资金</t>
  </si>
  <si>
    <t>在校生人数</t>
  </si>
  <si>
    <t>贷款人数占在校生人数比例</t>
  </si>
  <si>
    <t>奖补资金支出比例</t>
  </si>
  <si>
    <t>学生资助工作综合评定结果</t>
  </si>
  <si>
    <t>行号</t>
  </si>
  <si>
    <t>B=A/225804</t>
  </si>
  <si>
    <t>K=C+F+H+J</t>
  </si>
  <si>
    <t>-</t>
  </si>
  <si>
    <t>优秀</t>
  </si>
  <si>
    <t>附件9</t>
  </si>
  <si>
    <t>中央对地方转移支付区域绩效目标表</t>
  </si>
  <si>
    <r>
      <t>（</t>
    </r>
    <r>
      <rPr>
        <sz val="12"/>
        <rFont val="Times New Roman"/>
        <family val="1"/>
        <charset val="0"/>
      </rPr>
      <t xml:space="preserve"> 2023</t>
    </r>
    <r>
      <rPr>
        <sz val="12"/>
        <rFont val="宋体"/>
        <charset val="134"/>
      </rPr>
      <t>年度）</t>
    </r>
  </si>
  <si>
    <t>专项名称</t>
  </si>
  <si>
    <t>学生资助补助经费（高等教育）</t>
  </si>
  <si>
    <t>中央主管部门</t>
  </si>
  <si>
    <t>财政部、教育部、人力资源社会保障部</t>
  </si>
  <si>
    <t>省级财政部门</t>
  </si>
  <si>
    <t>广东省财政厅</t>
  </si>
  <si>
    <t>省级主管部门</t>
  </si>
  <si>
    <t>广东省教育厅</t>
  </si>
  <si>
    <t>资金情况
（万元）</t>
  </si>
  <si>
    <t>年度金额：</t>
  </si>
  <si>
    <t>355999.49（其中提前下达250019.49，本次下达105980）</t>
  </si>
  <si>
    <t>其中:中央资金</t>
  </si>
  <si>
    <t>220918（其中提前下达127903，本次下达93015）</t>
  </si>
  <si>
    <t>地方资金</t>
  </si>
  <si>
    <t>135081.49（其中提前下达122116.49，本次下达12965）</t>
  </si>
  <si>
    <t>总体
目标</t>
  </si>
  <si>
    <t>目标1：高等学校各项国家资助政策按规定得到落实。
目标2：满足家庭经济困难学生基本学习生活需要。 
目标3：激励引导高校学生应征入伍,为退役士兵接受高等教育提供更多机会，提升就业竞争力。</t>
  </si>
  <si>
    <t>绩
效
指
标</t>
  </si>
  <si>
    <t>一级指标</t>
  </si>
  <si>
    <t>二级指标</t>
  </si>
  <si>
    <t>三级指标</t>
  </si>
  <si>
    <t>指标值</t>
  </si>
  <si>
    <t>产
出
指
标</t>
  </si>
  <si>
    <t>数量指标</t>
  </si>
  <si>
    <t>本专科生国家奖学金奖励人数</t>
  </si>
  <si>
    <t>按下达名额</t>
  </si>
  <si>
    <t>本专科生国家励志奖学金奖励人数</t>
  </si>
  <si>
    <t>本专科生国家助学金资助面</t>
  </si>
  <si>
    <t>≥地方高校本专科在校生数10%</t>
  </si>
  <si>
    <t>研究生国家奖学金奖励人数</t>
  </si>
  <si>
    <t>研究生国家助学金资助面</t>
  </si>
  <si>
    <t>应征入伍、退役士兵考入等高校服兵役教育资助受助学生享受资助比例</t>
  </si>
  <si>
    <t>质量指标</t>
  </si>
  <si>
    <t>学校按照标准进行学费补偿和减免</t>
  </si>
  <si>
    <t>时效指标</t>
  </si>
  <si>
    <t>学生资助资金按规定及时发放率</t>
  </si>
  <si>
    <t>效益指标</t>
  </si>
  <si>
    <t>社会效益
指标</t>
  </si>
  <si>
    <t>鼓励高校学生应征入伍，提高兵源征集质量，支持退役士兵接受高等教育，提高退役士兵就业能力</t>
  </si>
  <si>
    <t>是</t>
  </si>
  <si>
    <t>分配本专科国家助学金时，是否按规定适当向民族院校或水平较高的高校、农林水地矿油等专业为主的高校倾斜</t>
  </si>
  <si>
    <t>满意度指标</t>
  </si>
  <si>
    <t>服务对象满意度指标</t>
  </si>
  <si>
    <t>师生满意度</t>
  </si>
  <si>
    <t>≥90%</t>
  </si>
  <si>
    <t>家长满意度</t>
  </si>
</sst>
</file>

<file path=xl/styles.xml><?xml version="1.0" encoding="utf-8"?>
<styleSheet xmlns="http://schemas.openxmlformats.org/spreadsheetml/2006/main">
  <numFmts count="17">
    <numFmt numFmtId="176" formatCode="0.00_ "/>
    <numFmt numFmtId="177" formatCode="_ * #,##0.0000_ ;_ * \-#,##0.0000_ ;_ * &quot;-&quot;????_ ;_ @_ "/>
    <numFmt numFmtId="178" formatCode="#,##0.000_ "/>
    <numFmt numFmtId="179" formatCode="_ * #,##0.0_ ;_ * \-#,##0.0_ ;_ * &quot;-&quot;?_ ;_ @_ "/>
    <numFmt numFmtId="180" formatCode="#,##0.0000_ ;[Red]\-#,##0.0000\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1" formatCode="#,##0_);[Red]\(#,##0\)"/>
    <numFmt numFmtId="182" formatCode="0_ "/>
    <numFmt numFmtId="183" formatCode="#,##0_ "/>
    <numFmt numFmtId="44" formatCode="_ &quot;￥&quot;* #,##0.00_ ;_ &quot;￥&quot;* \-#,##0.00_ ;_ &quot;￥&quot;* &quot;-&quot;??_ ;_ @_ "/>
    <numFmt numFmtId="184" formatCode="#,##0_ ;[Red]\-#,##0\ "/>
    <numFmt numFmtId="185" formatCode="#,##0.00_ "/>
    <numFmt numFmtId="186" formatCode="#,##0.0_ "/>
    <numFmt numFmtId="187" formatCode="0.0%"/>
    <numFmt numFmtId="188" formatCode="#,##0.0000_ "/>
  </numFmts>
  <fonts count="71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12"/>
      <name val="黑体"/>
      <family val="3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18"/>
      <name val="方正小标宋简体"/>
      <charset val="134"/>
    </font>
    <font>
      <b/>
      <sz val="18"/>
      <name val="方正小标宋简体"/>
      <charset val="134"/>
    </font>
    <font>
      <b/>
      <sz val="14"/>
      <name val="方正小标宋简体"/>
      <charset val="134"/>
    </font>
    <font>
      <b/>
      <sz val="9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黑体"/>
      <family val="3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6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10"/>
      <name val="Arial Narrow"/>
      <family val="2"/>
      <charset val="0"/>
    </font>
    <font>
      <sz val="10"/>
      <name val="Arial Narrow"/>
      <family val="2"/>
      <charset val="0"/>
    </font>
    <font>
      <sz val="11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6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family val="1"/>
      <charset val="0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0" fontId="4" fillId="0" borderId="0"/>
    <xf numFmtId="0" fontId="48" fillId="20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64" fillId="30" borderId="2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65" fillId="36" borderId="22" applyNumberFormat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60" fillId="30" borderId="20" applyNumberFormat="0" applyAlignment="0" applyProtection="0">
      <alignment vertical="center"/>
    </xf>
    <xf numFmtId="0" fontId="62" fillId="32" borderId="21" applyNumberFormat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/>
    </xf>
    <xf numFmtId="0" fontId="5" fillId="0" borderId="1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right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right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left" vertical="center" wrapText="1"/>
    </xf>
    <xf numFmtId="0" fontId="6" fillId="0" borderId="7" xfId="49" applyFont="1" applyFill="1" applyBorder="1" applyAlignment="1">
      <alignment vertical="center" wrapText="1"/>
    </xf>
    <xf numFmtId="0" fontId="6" fillId="0" borderId="7" xfId="49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right" vertical="center" wrapText="1"/>
    </xf>
    <xf numFmtId="0" fontId="6" fillId="0" borderId="3" xfId="49" applyFont="1" applyFill="1" applyBorder="1" applyAlignment="1">
      <alignment horizontal="right" vertical="center" wrapText="1"/>
    </xf>
    <xf numFmtId="9" fontId="6" fillId="0" borderId="7" xfId="49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3" fontId="15" fillId="0" borderId="7" xfId="13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43" fontId="15" fillId="0" borderId="7" xfId="13" applyNumberFormat="1" applyFont="1" applyFill="1" applyBorder="1" applyAlignment="1" applyProtection="1">
      <alignment horizontal="center" vertical="center"/>
      <protection locked="0"/>
    </xf>
    <xf numFmtId="49" fontId="15" fillId="0" borderId="7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 applyProtection="1">
      <alignment vertical="center" wrapText="1"/>
      <protection locked="0"/>
    </xf>
    <xf numFmtId="0" fontId="15" fillId="0" borderId="7" xfId="0" applyFont="1" applyFill="1" applyBorder="1" applyAlignment="1" applyProtection="1">
      <alignment vertical="center"/>
      <protection locked="0"/>
    </xf>
    <xf numFmtId="0" fontId="15" fillId="0" borderId="7" xfId="49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left" vertical="center" shrinkToFit="1"/>
    </xf>
    <xf numFmtId="183" fontId="16" fillId="0" borderId="0" xfId="0" applyNumberFormat="1" applyFont="1" applyFill="1" applyBorder="1" applyAlignment="1">
      <alignment horizontal="center" vertical="center" shrinkToFit="1"/>
    </xf>
    <xf numFmtId="10" fontId="16" fillId="0" borderId="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wrapText="1"/>
    </xf>
    <xf numFmtId="183" fontId="11" fillId="0" borderId="0" xfId="0" applyNumberFormat="1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0" fontId="12" fillId="0" borderId="0" xfId="0" applyNumberFormat="1" applyFont="1" applyFill="1" applyBorder="1" applyAlignment="1">
      <alignment horizontal="center" vertical="center" wrapText="1"/>
    </xf>
    <xf numFmtId="183" fontId="12" fillId="0" borderId="0" xfId="0" applyNumberFormat="1" applyFont="1" applyFill="1" applyBorder="1" applyAlignment="1">
      <alignment horizontal="center" vertical="center" wrapText="1"/>
    </xf>
    <xf numFmtId="183" fontId="14" fillId="0" borderId="7" xfId="0" applyNumberFormat="1" applyFont="1" applyFill="1" applyBorder="1" applyAlignment="1">
      <alignment horizontal="center" vertical="center"/>
    </xf>
    <xf numFmtId="10" fontId="14" fillId="0" borderId="7" xfId="0" applyNumberFormat="1" applyFont="1" applyFill="1" applyBorder="1" applyAlignment="1">
      <alignment horizontal="center" vertical="center"/>
    </xf>
    <xf numFmtId="183" fontId="14" fillId="0" borderId="7" xfId="0" applyNumberFormat="1" applyFont="1" applyFill="1" applyBorder="1" applyAlignment="1">
      <alignment horizontal="center" vertical="center" wrapText="1"/>
    </xf>
    <xf numFmtId="10" fontId="14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183" fontId="15" fillId="0" borderId="7" xfId="0" applyNumberFormat="1" applyFont="1" applyFill="1" applyBorder="1" applyAlignment="1">
      <alignment horizontal="center" vertical="center" wrapText="1"/>
    </xf>
    <xf numFmtId="10" fontId="15" fillId="0" borderId="7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left" vertical="center" shrinkToFit="1"/>
    </xf>
    <xf numFmtId="183" fontId="15" fillId="0" borderId="7" xfId="13" applyNumberFormat="1" applyFont="1" applyFill="1" applyBorder="1" applyAlignment="1">
      <alignment horizontal="center" vertical="center"/>
    </xf>
    <xf numFmtId="10" fontId="15" fillId="0" borderId="7" xfId="13" applyNumberFormat="1" applyFont="1" applyFill="1" applyBorder="1" applyAlignment="1">
      <alignment horizontal="center" vertical="center"/>
    </xf>
    <xf numFmtId="183" fontId="15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83" fontId="16" fillId="0" borderId="0" xfId="0" applyNumberFormat="1" applyFont="1" applyFill="1" applyBorder="1" applyAlignment="1">
      <alignment horizontal="right" vertical="center" wrapText="1"/>
    </xf>
    <xf numFmtId="183" fontId="16" fillId="0" borderId="0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183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/>
    </xf>
    <xf numFmtId="183" fontId="6" fillId="0" borderId="0" xfId="0" applyNumberFormat="1" applyFont="1" applyFill="1" applyBorder="1" applyAlignment="1">
      <alignment vertical="center"/>
    </xf>
    <xf numFmtId="183" fontId="14" fillId="0" borderId="7" xfId="13" applyNumberFormat="1" applyFont="1" applyFill="1" applyBorder="1" applyAlignment="1">
      <alignment horizontal="center" vertical="center" wrapText="1"/>
    </xf>
    <xf numFmtId="183" fontId="14" fillId="0" borderId="7" xfId="13" applyNumberFormat="1" applyFont="1" applyFill="1" applyBorder="1" applyAlignment="1">
      <alignment vertical="center" wrapText="1"/>
    </xf>
    <xf numFmtId="184" fontId="15" fillId="0" borderId="7" xfId="13" applyNumberFormat="1" applyFont="1" applyFill="1" applyBorder="1" applyAlignment="1">
      <alignment horizontal="center" vertical="center"/>
    </xf>
    <xf numFmtId="184" fontId="15" fillId="0" borderId="7" xfId="0" applyNumberFormat="1" applyFont="1" applyFill="1" applyBorder="1" applyAlignment="1">
      <alignment horizontal="center" vertical="center"/>
    </xf>
    <xf numFmtId="185" fontId="14" fillId="0" borderId="7" xfId="13" applyNumberFormat="1" applyFont="1" applyFill="1" applyBorder="1" applyAlignment="1">
      <alignment horizontal="center" vertical="center" wrapText="1"/>
    </xf>
    <xf numFmtId="183" fontId="6" fillId="0" borderId="0" xfId="13" applyNumberFormat="1" applyFont="1" applyFill="1" applyBorder="1" applyAlignment="1">
      <alignment horizontal="center" vertical="center"/>
    </xf>
    <xf numFmtId="183" fontId="19" fillId="0" borderId="0" xfId="0" applyNumberFormat="1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vertical="center"/>
    </xf>
    <xf numFmtId="183" fontId="20" fillId="0" borderId="0" xfId="13" applyNumberFormat="1" applyFont="1" applyFill="1" applyBorder="1" applyAlignment="1">
      <alignment horizontal="center" vertical="center"/>
    </xf>
    <xf numFmtId="183" fontId="4" fillId="0" borderId="0" xfId="0" applyNumberFormat="1" applyFont="1" applyFill="1" applyBorder="1" applyAlignment="1">
      <alignment vertical="center"/>
    </xf>
    <xf numFmtId="184" fontId="15" fillId="0" borderId="7" xfId="0" applyNumberFormat="1" applyFont="1" applyFill="1" applyBorder="1" applyAlignment="1">
      <alignment horizontal="center" vertical="center" shrinkToFit="1"/>
    </xf>
    <xf numFmtId="185" fontId="14" fillId="0" borderId="7" xfId="0" applyNumberFormat="1" applyFont="1" applyFill="1" applyBorder="1" applyAlignment="1">
      <alignment horizontal="center" vertical="center" wrapText="1"/>
    </xf>
    <xf numFmtId="183" fontId="6" fillId="0" borderId="0" xfId="0" applyNumberFormat="1" applyFont="1" applyFill="1" applyBorder="1" applyAlignment="1">
      <alignment horizontal="center" vertical="center"/>
    </xf>
    <xf numFmtId="183" fontId="10" fillId="0" borderId="0" xfId="0" applyNumberFormat="1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83" fontId="20" fillId="0" borderId="0" xfId="13" applyNumberFormat="1" applyFont="1" applyFill="1" applyAlignment="1">
      <alignment horizontal="center" vertical="center"/>
    </xf>
    <xf numFmtId="183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0" fillId="0" borderId="7" xfId="13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3" fontId="0" fillId="0" borderId="7" xfId="13" applyNumberFormat="1" applyFont="1" applyFill="1" applyBorder="1" applyAlignment="1" applyProtection="1">
      <alignment horizontal="left" vertical="center"/>
      <protection locked="0"/>
    </xf>
    <xf numFmtId="49" fontId="0" fillId="0" borderId="7" xfId="0" applyNumberFormat="1" applyFont="1" applyFill="1" applyBorder="1" applyAlignment="1">
      <alignment horizontal="center" vertical="center" shrinkToFit="1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left" vertical="center"/>
      <protection locked="0"/>
    </xf>
    <xf numFmtId="185" fontId="6" fillId="0" borderId="0" xfId="0" applyNumberFormat="1" applyFont="1" applyFill="1" applyBorder="1" applyAlignment="1">
      <alignment horizontal="center" vertical="center"/>
    </xf>
    <xf numFmtId="183" fontId="4" fillId="0" borderId="0" xfId="0" applyNumberFormat="1" applyFont="1" applyFill="1" applyBorder="1" applyAlignment="1">
      <alignment horizontal="center" vertical="center"/>
    </xf>
    <xf numFmtId="185" fontId="4" fillId="0" borderId="0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left" vertical="center" shrinkToFit="1"/>
    </xf>
    <xf numFmtId="184" fontId="0" fillId="0" borderId="7" xfId="13" applyNumberFormat="1" applyFont="1" applyFill="1" applyBorder="1" applyAlignment="1">
      <alignment horizontal="center" vertical="center"/>
    </xf>
    <xf numFmtId="184" fontId="0" fillId="0" borderId="7" xfId="0" applyNumberFormat="1" applyFont="1" applyFill="1" applyBorder="1" applyAlignment="1">
      <alignment horizontal="center" vertical="center" shrinkToFit="1"/>
    </xf>
    <xf numFmtId="185" fontId="20" fillId="0" borderId="0" xfId="13" applyNumberFormat="1" applyFont="1" applyFill="1" applyBorder="1" applyAlignment="1">
      <alignment horizontal="center" vertical="center"/>
    </xf>
    <xf numFmtId="185" fontId="6" fillId="0" borderId="0" xfId="0" applyNumberFormat="1" applyFont="1" applyFill="1" applyBorder="1" applyAlignment="1">
      <alignment horizontal="center" vertical="center"/>
    </xf>
    <xf numFmtId="185" fontId="14" fillId="0" borderId="7" xfId="0" applyNumberFormat="1" applyFont="1" applyFill="1" applyBorder="1" applyAlignment="1">
      <alignment horizontal="center" vertical="center"/>
    </xf>
    <xf numFmtId="184" fontId="0" fillId="0" borderId="7" xfId="0" applyNumberFormat="1" applyFont="1" applyFill="1" applyBorder="1" applyAlignment="1">
      <alignment horizontal="center" vertical="center"/>
    </xf>
    <xf numFmtId="185" fontId="6" fillId="0" borderId="0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181" fontId="30" fillId="2" borderId="7" xfId="0" applyNumberFormat="1" applyFont="1" applyFill="1" applyBorder="1" applyAlignment="1">
      <alignment horizontal="right" vertical="center" wrapText="1"/>
    </xf>
    <xf numFmtId="0" fontId="29" fillId="0" borderId="7" xfId="0" applyFont="1" applyFill="1" applyBorder="1" applyAlignment="1">
      <alignment horizontal="left" vertical="center" wrapText="1"/>
    </xf>
    <xf numFmtId="181" fontId="31" fillId="0" borderId="7" xfId="0" applyNumberFormat="1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vertical="center"/>
    </xf>
    <xf numFmtId="182" fontId="26" fillId="0" borderId="0" xfId="0" applyNumberFormat="1" applyFont="1" applyFill="1" applyBorder="1" applyAlignment="1">
      <alignment horizontal="center" vertical="center" wrapText="1"/>
    </xf>
    <xf numFmtId="182" fontId="27" fillId="0" borderId="0" xfId="0" applyNumberFormat="1" applyFont="1" applyFill="1" applyBorder="1" applyAlignment="1">
      <alignment horizontal="center" vertical="center" wrapText="1"/>
    </xf>
    <xf numFmtId="182" fontId="28" fillId="0" borderId="7" xfId="0" applyNumberFormat="1" applyFont="1" applyFill="1" applyBorder="1" applyAlignment="1">
      <alignment horizontal="center" vertical="center" wrapText="1"/>
    </xf>
    <xf numFmtId="182" fontId="29" fillId="0" borderId="7" xfId="0" applyNumberFormat="1" applyFont="1" applyFill="1" applyBorder="1" applyAlignment="1">
      <alignment horizontal="center" vertical="center" wrapText="1"/>
    </xf>
    <xf numFmtId="181" fontId="31" fillId="2" borderId="7" xfId="0" applyNumberFormat="1" applyFont="1" applyFill="1" applyBorder="1" applyAlignment="1">
      <alignment horizontal="right" vertical="center" wrapText="1"/>
    </xf>
    <xf numFmtId="182" fontId="30" fillId="2" borderId="7" xfId="0" applyNumberFormat="1" applyFont="1" applyFill="1" applyBorder="1" applyAlignment="1">
      <alignment horizontal="right" vertical="center" wrapText="1"/>
    </xf>
    <xf numFmtId="183" fontId="31" fillId="2" borderId="7" xfId="0" applyNumberFormat="1" applyFont="1" applyFill="1" applyBorder="1" applyAlignment="1">
      <alignment horizontal="right" vertical="center" wrapText="1"/>
    </xf>
    <xf numFmtId="182" fontId="31" fillId="0" borderId="7" xfId="0" applyNumberFormat="1" applyFont="1" applyFill="1" applyBorder="1" applyAlignment="1">
      <alignment horizontal="right" vertical="center" wrapText="1"/>
    </xf>
    <xf numFmtId="183" fontId="31" fillId="0" borderId="7" xfId="0" applyNumberFormat="1" applyFont="1" applyFill="1" applyBorder="1" applyAlignment="1">
      <alignment horizontal="right" vertical="center" wrapText="1"/>
    </xf>
    <xf numFmtId="186" fontId="25" fillId="0" borderId="0" xfId="0" applyNumberFormat="1" applyFont="1" applyFill="1" applyBorder="1" applyAlignment="1">
      <alignment vertical="center"/>
    </xf>
    <xf numFmtId="186" fontId="26" fillId="0" borderId="0" xfId="0" applyNumberFormat="1" applyFont="1" applyFill="1" applyBorder="1" applyAlignment="1">
      <alignment horizontal="center" vertical="center" wrapText="1"/>
    </xf>
    <xf numFmtId="186" fontId="27" fillId="0" borderId="0" xfId="0" applyNumberFormat="1" applyFont="1" applyFill="1" applyBorder="1" applyAlignment="1">
      <alignment horizontal="center" vertical="center" wrapText="1"/>
    </xf>
    <xf numFmtId="186" fontId="28" fillId="0" borderId="7" xfId="0" applyNumberFormat="1" applyFont="1" applyFill="1" applyBorder="1" applyAlignment="1">
      <alignment horizontal="center" vertical="center" wrapText="1"/>
    </xf>
    <xf numFmtId="186" fontId="29" fillId="0" borderId="7" xfId="0" applyNumberFormat="1" applyFont="1" applyFill="1" applyBorder="1" applyAlignment="1">
      <alignment horizontal="center" vertical="center" wrapText="1"/>
    </xf>
    <xf numFmtId="186" fontId="30" fillId="2" borderId="7" xfId="0" applyNumberFormat="1" applyFont="1" applyFill="1" applyBorder="1" applyAlignment="1">
      <alignment horizontal="right" vertical="center" wrapText="1"/>
    </xf>
    <xf numFmtId="186" fontId="31" fillId="0" borderId="7" xfId="0" applyNumberFormat="1" applyFont="1" applyFill="1" applyBorder="1" applyAlignment="1">
      <alignment horizontal="right" vertical="center" wrapText="1"/>
    </xf>
    <xf numFmtId="187" fontId="25" fillId="0" borderId="0" xfId="0" applyNumberFormat="1" applyFont="1" applyFill="1" applyBorder="1" applyAlignment="1">
      <alignment vertical="center"/>
    </xf>
    <xf numFmtId="187" fontId="26" fillId="0" borderId="0" xfId="0" applyNumberFormat="1" applyFont="1" applyFill="1" applyBorder="1" applyAlignment="1">
      <alignment horizontal="center" vertical="center" wrapText="1"/>
    </xf>
    <xf numFmtId="187" fontId="27" fillId="0" borderId="0" xfId="0" applyNumberFormat="1" applyFont="1" applyFill="1" applyBorder="1" applyAlignment="1">
      <alignment horizontal="center" vertical="center" wrapText="1"/>
    </xf>
    <xf numFmtId="187" fontId="28" fillId="0" borderId="7" xfId="0" applyNumberFormat="1" applyFont="1" applyFill="1" applyBorder="1" applyAlignment="1">
      <alignment horizontal="center" vertical="center" wrapText="1"/>
    </xf>
    <xf numFmtId="43" fontId="28" fillId="0" borderId="7" xfId="0" applyNumberFormat="1" applyFont="1" applyFill="1" applyBorder="1" applyAlignment="1">
      <alignment horizontal="center" vertical="center" wrapText="1"/>
    </xf>
    <xf numFmtId="43" fontId="29" fillId="0" borderId="12" xfId="0" applyNumberFormat="1" applyFont="1" applyFill="1" applyBorder="1" applyAlignment="1">
      <alignment horizontal="center" vertical="top" wrapText="1"/>
    </xf>
    <xf numFmtId="43" fontId="29" fillId="0" borderId="14" xfId="0" applyNumberFormat="1" applyFont="1" applyFill="1" applyBorder="1" applyAlignment="1">
      <alignment horizontal="center" vertical="top" wrapText="1"/>
    </xf>
    <xf numFmtId="187" fontId="30" fillId="2" borderId="7" xfId="0" applyNumberFormat="1" applyFont="1" applyFill="1" applyBorder="1" applyAlignment="1">
      <alignment horizontal="right" vertical="center" wrapText="1"/>
    </xf>
    <xf numFmtId="43" fontId="30" fillId="2" borderId="7" xfId="0" applyNumberFormat="1" applyFont="1" applyFill="1" applyBorder="1" applyAlignment="1">
      <alignment horizontal="right" vertical="center" wrapText="1"/>
    </xf>
    <xf numFmtId="43" fontId="31" fillId="0" borderId="7" xfId="0" applyNumberFormat="1" applyFont="1" applyFill="1" applyBorder="1" applyAlignment="1">
      <alignment horizontal="right" vertical="center" wrapText="1"/>
    </xf>
    <xf numFmtId="188" fontId="25" fillId="0" borderId="0" xfId="0" applyNumberFormat="1" applyFont="1" applyFill="1" applyBorder="1" applyAlignment="1">
      <alignment vertical="center"/>
    </xf>
    <xf numFmtId="183" fontId="25" fillId="0" borderId="0" xfId="0" applyNumberFormat="1" applyFont="1" applyFill="1" applyBorder="1" applyAlignment="1">
      <alignment vertical="center"/>
    </xf>
    <xf numFmtId="188" fontId="26" fillId="0" borderId="0" xfId="0" applyNumberFormat="1" applyFont="1" applyFill="1" applyBorder="1" applyAlignment="1">
      <alignment horizontal="center" vertical="center" wrapText="1"/>
    </xf>
    <xf numFmtId="183" fontId="26" fillId="0" borderId="0" xfId="0" applyNumberFormat="1" applyFont="1" applyFill="1" applyBorder="1" applyAlignment="1">
      <alignment horizontal="center" vertical="center" wrapText="1"/>
    </xf>
    <xf numFmtId="188" fontId="27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88" fontId="28" fillId="0" borderId="7" xfId="0" applyNumberFormat="1" applyFont="1" applyFill="1" applyBorder="1" applyAlignment="1">
      <alignment horizontal="center" vertical="center" wrapText="1"/>
    </xf>
    <xf numFmtId="183" fontId="28" fillId="0" borderId="7" xfId="0" applyNumberFormat="1" applyFont="1" applyFill="1" applyBorder="1" applyAlignment="1">
      <alignment horizontal="center" vertical="center" wrapText="1"/>
    </xf>
    <xf numFmtId="188" fontId="29" fillId="0" borderId="7" xfId="0" applyNumberFormat="1" applyFont="1" applyFill="1" applyBorder="1" applyAlignment="1">
      <alignment horizontal="center" vertical="center" wrapText="1"/>
    </xf>
    <xf numFmtId="183" fontId="29" fillId="0" borderId="7" xfId="0" applyNumberFormat="1" applyFont="1" applyFill="1" applyBorder="1" applyAlignment="1">
      <alignment horizontal="center" vertical="center" wrapText="1"/>
    </xf>
    <xf numFmtId="188" fontId="30" fillId="2" borderId="7" xfId="0" applyNumberFormat="1" applyFont="1" applyFill="1" applyBorder="1" applyAlignment="1">
      <alignment horizontal="right" vertical="center" wrapText="1"/>
    </xf>
    <xf numFmtId="183" fontId="30" fillId="2" borderId="7" xfId="0" applyNumberFormat="1" applyFont="1" applyFill="1" applyBorder="1" applyAlignment="1">
      <alignment horizontal="right" vertical="center" wrapText="1"/>
    </xf>
    <xf numFmtId="188" fontId="31" fillId="0" borderId="7" xfId="0" applyNumberFormat="1" applyFont="1" applyFill="1" applyBorder="1" applyAlignment="1">
      <alignment horizontal="right" vertical="center" wrapText="1"/>
    </xf>
    <xf numFmtId="180" fontId="25" fillId="0" borderId="0" xfId="0" applyNumberFormat="1" applyFont="1" applyFill="1" applyBorder="1" applyAlignment="1">
      <alignment vertical="center"/>
    </xf>
    <xf numFmtId="180" fontId="26" fillId="0" borderId="0" xfId="0" applyNumberFormat="1" applyFont="1" applyFill="1" applyBorder="1" applyAlignment="1">
      <alignment horizontal="center" vertical="center" wrapText="1"/>
    </xf>
    <xf numFmtId="180" fontId="32" fillId="0" borderId="0" xfId="0" applyNumberFormat="1" applyFont="1" applyFill="1" applyBorder="1" applyAlignment="1">
      <alignment horizontal="center" vertical="center" wrapText="1"/>
    </xf>
    <xf numFmtId="182" fontId="32" fillId="0" borderId="0" xfId="0" applyNumberFormat="1" applyFont="1" applyFill="1" applyBorder="1" applyAlignment="1">
      <alignment horizontal="center" vertical="center" wrapText="1"/>
    </xf>
    <xf numFmtId="183" fontId="32" fillId="0" borderId="0" xfId="0" applyNumberFormat="1" applyFont="1" applyFill="1" applyBorder="1" applyAlignment="1">
      <alignment horizontal="center" vertical="center" wrapText="1"/>
    </xf>
    <xf numFmtId="183" fontId="27" fillId="0" borderId="0" xfId="0" applyNumberFormat="1" applyFont="1" applyFill="1" applyBorder="1" applyAlignment="1">
      <alignment horizontal="center" vertical="center" wrapText="1"/>
    </xf>
    <xf numFmtId="180" fontId="28" fillId="0" borderId="7" xfId="0" applyNumberFormat="1" applyFont="1" applyFill="1" applyBorder="1" applyAlignment="1">
      <alignment horizontal="center" vertical="center" wrapText="1"/>
    </xf>
    <xf numFmtId="180" fontId="29" fillId="0" borderId="7" xfId="0" applyNumberFormat="1" applyFont="1" applyFill="1" applyBorder="1" applyAlignment="1">
      <alignment horizontal="center" vertical="center" wrapText="1"/>
    </xf>
    <xf numFmtId="180" fontId="30" fillId="2" borderId="7" xfId="0" applyNumberFormat="1" applyFont="1" applyFill="1" applyBorder="1" applyAlignment="1">
      <alignment horizontal="right" vertical="center" wrapText="1"/>
    </xf>
    <xf numFmtId="180" fontId="31" fillId="0" borderId="7" xfId="0" applyNumberFormat="1" applyFont="1" applyFill="1" applyBorder="1" applyAlignment="1">
      <alignment horizontal="right" vertical="center" wrapText="1"/>
    </xf>
    <xf numFmtId="188" fontId="29" fillId="0" borderId="0" xfId="0" applyNumberFormat="1" applyFont="1" applyFill="1" applyBorder="1" applyAlignment="1">
      <alignment horizontal="right" vertical="center"/>
    </xf>
    <xf numFmtId="188" fontId="28" fillId="0" borderId="12" xfId="0" applyNumberFormat="1" applyFont="1" applyFill="1" applyBorder="1" applyAlignment="1">
      <alignment horizontal="center" vertical="center" wrapText="1"/>
    </xf>
    <xf numFmtId="188" fontId="28" fillId="0" borderId="13" xfId="0" applyNumberFormat="1" applyFont="1" applyFill="1" applyBorder="1" applyAlignment="1">
      <alignment horizontal="center" vertical="center" wrapText="1"/>
    </xf>
    <xf numFmtId="188" fontId="28" fillId="0" borderId="14" xfId="0" applyNumberFormat="1" applyFont="1" applyFill="1" applyBorder="1" applyAlignment="1">
      <alignment horizontal="center" vertical="center" wrapText="1"/>
    </xf>
    <xf numFmtId="188" fontId="33" fillId="0" borderId="7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185" fontId="5" fillId="0" borderId="0" xfId="0" applyNumberFormat="1" applyFont="1" applyFill="1" applyBorder="1" applyAlignment="1">
      <alignment vertical="center"/>
    </xf>
    <xf numFmtId="183" fontId="34" fillId="0" borderId="0" xfId="13" applyNumberFormat="1" applyFont="1" applyFill="1" applyBorder="1" applyAlignment="1">
      <alignment horizontal="right" vertical="center"/>
    </xf>
    <xf numFmtId="179" fontId="34" fillId="0" borderId="0" xfId="13" applyNumberFormat="1" applyFont="1" applyFill="1" applyBorder="1" applyAlignment="1">
      <alignment horizontal="right" vertical="center"/>
    </xf>
    <xf numFmtId="188" fontId="34" fillId="0" borderId="0" xfId="13" applyNumberFormat="1" applyFont="1" applyFill="1" applyBorder="1" applyAlignment="1">
      <alignment horizontal="right" vertical="center"/>
    </xf>
    <xf numFmtId="180" fontId="34" fillId="0" borderId="0" xfId="13" applyNumberFormat="1" applyFont="1" applyFill="1" applyBorder="1" applyAlignment="1">
      <alignment horizontal="right" vertical="center"/>
    </xf>
    <xf numFmtId="178" fontId="34" fillId="0" borderId="0" xfId="13" applyNumberFormat="1" applyFont="1" applyFill="1" applyBorder="1" applyAlignment="1">
      <alignment horizontal="right" vertical="center"/>
    </xf>
    <xf numFmtId="177" fontId="34" fillId="0" borderId="0" xfId="13" applyNumberFormat="1" applyFont="1" applyFill="1" applyBorder="1" applyAlignment="1">
      <alignment horizontal="right" vertical="center"/>
    </xf>
    <xf numFmtId="185" fontId="34" fillId="0" borderId="0" xfId="1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>
      <alignment horizontal="center" vertical="center"/>
    </xf>
    <xf numFmtId="183" fontId="22" fillId="0" borderId="7" xfId="0" applyNumberFormat="1" applyFont="1" applyFill="1" applyBorder="1" applyAlignment="1">
      <alignment horizontal="center" vertical="center" wrapText="1"/>
    </xf>
    <xf numFmtId="183" fontId="2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7" xfId="0" applyNumberFormat="1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>
      <alignment horizontal="center" vertical="center" wrapText="1"/>
    </xf>
    <xf numFmtId="43" fontId="23" fillId="3" borderId="7" xfId="13" applyNumberFormat="1" applyFont="1" applyFill="1" applyBorder="1" applyAlignment="1">
      <alignment horizontal="center" vertical="center" wrapText="1"/>
    </xf>
    <xf numFmtId="43" fontId="23" fillId="3" borderId="7" xfId="13" applyNumberFormat="1" applyFont="1" applyFill="1" applyBorder="1" applyAlignment="1" applyProtection="1">
      <alignment horizontal="center" vertical="center"/>
      <protection locked="0"/>
    </xf>
    <xf numFmtId="49" fontId="35" fillId="3" borderId="7" xfId="0" applyNumberFormat="1" applyFont="1" applyFill="1" applyBorder="1" applyAlignment="1">
      <alignment horizontal="center" vertical="center" shrinkToFit="1"/>
    </xf>
    <xf numFmtId="43" fontId="35" fillId="3" borderId="7" xfId="13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vertical="center" wrapText="1"/>
      <protection locked="0"/>
    </xf>
    <xf numFmtId="49" fontId="36" fillId="0" borderId="7" xfId="0" applyNumberFormat="1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7" xfId="49" applyFont="1" applyFill="1" applyBorder="1" applyAlignment="1" applyProtection="1">
      <alignment vertical="center"/>
      <protection locked="0"/>
    </xf>
    <xf numFmtId="41" fontId="37" fillId="0" borderId="0" xfId="0" applyNumberFormat="1" applyFont="1" applyFill="1" applyBorder="1" applyAlignment="1">
      <alignment horizontal="center" vertical="center"/>
    </xf>
    <xf numFmtId="41" fontId="14" fillId="0" borderId="7" xfId="13" applyNumberFormat="1" applyFont="1" applyFill="1" applyBorder="1" applyAlignment="1">
      <alignment horizontal="center" vertical="center" wrapText="1"/>
    </xf>
    <xf numFmtId="183" fontId="38" fillId="3" borderId="7" xfId="13" applyNumberFormat="1" applyFont="1" applyFill="1" applyBorder="1" applyAlignment="1">
      <alignment vertical="center" wrapText="1"/>
    </xf>
    <xf numFmtId="183" fontId="5" fillId="0" borderId="7" xfId="13" applyNumberFormat="1" applyFont="1" applyFill="1" applyBorder="1" applyAlignment="1">
      <alignment vertical="center" wrapText="1"/>
    </xf>
    <xf numFmtId="185" fontId="37" fillId="0" borderId="0" xfId="0" applyNumberFormat="1" applyFont="1" applyFill="1" applyBorder="1" applyAlignment="1">
      <alignment horizontal="center" vertical="center"/>
    </xf>
    <xf numFmtId="41" fontId="22" fillId="4" borderId="7" xfId="13" applyNumberFormat="1" applyFont="1" applyFill="1" applyBorder="1" applyAlignment="1">
      <alignment horizontal="center" vertical="center" wrapText="1"/>
    </xf>
    <xf numFmtId="185" fontId="14" fillId="4" borderId="7" xfId="13" applyNumberFormat="1" applyFont="1" applyFill="1" applyBorder="1" applyAlignment="1">
      <alignment horizontal="center" vertical="center" wrapText="1"/>
    </xf>
    <xf numFmtId="10" fontId="14" fillId="0" borderId="7" xfId="13" applyNumberFormat="1" applyFont="1" applyFill="1" applyBorder="1" applyAlignment="1">
      <alignment horizontal="center" vertical="center" wrapText="1"/>
    </xf>
    <xf numFmtId="185" fontId="16" fillId="0" borderId="7" xfId="0" applyNumberFormat="1" applyFont="1" applyFill="1" applyBorder="1" applyAlignment="1">
      <alignment horizontal="center" vertical="center" wrapText="1"/>
    </xf>
    <xf numFmtId="185" fontId="38" fillId="3" borderId="7" xfId="13" applyNumberFormat="1" applyFont="1" applyFill="1" applyBorder="1" applyAlignment="1">
      <alignment vertical="center" wrapText="1"/>
    </xf>
    <xf numFmtId="10" fontId="38" fillId="3" borderId="7" xfId="13" applyNumberFormat="1" applyFont="1" applyFill="1" applyBorder="1" applyAlignment="1">
      <alignment vertical="center" wrapText="1"/>
    </xf>
    <xf numFmtId="185" fontId="5" fillId="0" borderId="7" xfId="13" applyNumberFormat="1" applyFont="1" applyFill="1" applyBorder="1" applyAlignment="1">
      <alignment vertical="center" wrapText="1"/>
    </xf>
    <xf numFmtId="10" fontId="5" fillId="0" borderId="7" xfId="13" applyNumberFormat="1" applyFont="1" applyFill="1" applyBorder="1" applyAlignment="1">
      <alignment vertical="center" wrapText="1"/>
    </xf>
    <xf numFmtId="183" fontId="14" fillId="0" borderId="12" xfId="0" applyNumberFormat="1" applyFont="1" applyFill="1" applyBorder="1" applyAlignment="1">
      <alignment horizontal="center" vertical="center" wrapText="1"/>
    </xf>
    <xf numFmtId="183" fontId="14" fillId="0" borderId="13" xfId="0" applyNumberFormat="1" applyFont="1" applyFill="1" applyBorder="1" applyAlignment="1">
      <alignment horizontal="center" vertical="center" wrapText="1"/>
    </xf>
    <xf numFmtId="183" fontId="14" fillId="0" borderId="14" xfId="0" applyNumberFormat="1" applyFont="1" applyFill="1" applyBorder="1" applyAlignment="1">
      <alignment horizontal="center" vertical="center" wrapText="1"/>
    </xf>
    <xf numFmtId="41" fontId="14" fillId="4" borderId="7" xfId="13" applyNumberFormat="1" applyFont="1" applyFill="1" applyBorder="1" applyAlignment="1">
      <alignment vertical="center" wrapText="1"/>
    </xf>
    <xf numFmtId="41" fontId="15" fillId="0" borderId="7" xfId="13" applyNumberFormat="1" applyFont="1" applyFill="1" applyBorder="1" applyAlignment="1">
      <alignment vertical="center" wrapText="1"/>
    </xf>
    <xf numFmtId="183" fontId="37" fillId="0" borderId="0" xfId="0" applyNumberFormat="1" applyFont="1" applyFill="1" applyBorder="1" applyAlignment="1">
      <alignment horizontal="right" vertical="center"/>
    </xf>
    <xf numFmtId="179" fontId="37" fillId="0" borderId="0" xfId="0" applyNumberFormat="1" applyFont="1" applyFill="1" applyBorder="1" applyAlignment="1">
      <alignment horizontal="right" vertical="center"/>
    </xf>
    <xf numFmtId="179" fontId="14" fillId="0" borderId="7" xfId="0" applyNumberFormat="1" applyFont="1" applyFill="1" applyBorder="1" applyAlignment="1">
      <alignment horizontal="center" vertical="center" wrapText="1"/>
    </xf>
    <xf numFmtId="179" fontId="16" fillId="0" borderId="7" xfId="0" applyNumberFormat="1" applyFont="1" applyFill="1" applyBorder="1" applyAlignment="1">
      <alignment horizontal="center" vertical="center" wrapText="1"/>
    </xf>
    <xf numFmtId="179" fontId="38" fillId="3" borderId="7" xfId="13" applyNumberFormat="1" applyFont="1" applyFill="1" applyBorder="1" applyAlignment="1">
      <alignment vertical="center" wrapText="1"/>
    </xf>
    <xf numFmtId="179" fontId="5" fillId="0" borderId="7" xfId="13" applyNumberFormat="1" applyFont="1" applyFill="1" applyBorder="1" applyAlignment="1">
      <alignment vertical="center" wrapText="1"/>
    </xf>
    <xf numFmtId="188" fontId="37" fillId="0" borderId="0" xfId="0" applyNumberFormat="1" applyFont="1" applyFill="1" applyBorder="1" applyAlignment="1">
      <alignment horizontal="right" vertical="center"/>
    </xf>
    <xf numFmtId="180" fontId="37" fillId="0" borderId="0" xfId="0" applyNumberFormat="1" applyFont="1" applyFill="1" applyBorder="1" applyAlignment="1">
      <alignment horizontal="right" vertical="center"/>
    </xf>
    <xf numFmtId="183" fontId="14" fillId="0" borderId="4" xfId="0" applyNumberFormat="1" applyFont="1" applyFill="1" applyBorder="1" applyAlignment="1">
      <alignment horizontal="center" vertical="center" wrapText="1"/>
    </xf>
    <xf numFmtId="188" fontId="14" fillId="0" borderId="4" xfId="0" applyNumberFormat="1" applyFont="1" applyFill="1" applyBorder="1" applyAlignment="1">
      <alignment horizontal="center" vertical="center" wrapText="1"/>
    </xf>
    <xf numFmtId="183" fontId="14" fillId="0" borderId="3" xfId="0" applyNumberFormat="1" applyFont="1" applyFill="1" applyBorder="1" applyAlignment="1">
      <alignment horizontal="center" vertical="center" wrapText="1"/>
    </xf>
    <xf numFmtId="188" fontId="38" fillId="0" borderId="7" xfId="1" applyNumberFormat="1" applyFont="1" applyFill="1" applyBorder="1" applyAlignment="1">
      <alignment horizontal="center" vertical="center" wrapText="1"/>
    </xf>
    <xf numFmtId="180" fontId="38" fillId="0" borderId="7" xfId="1" applyNumberFormat="1" applyFont="1" applyFill="1" applyBorder="1" applyAlignment="1">
      <alignment horizontal="center" vertical="center" wrapText="1"/>
    </xf>
    <xf numFmtId="188" fontId="16" fillId="0" borderId="7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center" vertical="center" wrapText="1"/>
    </xf>
    <xf numFmtId="188" fontId="38" fillId="3" borderId="7" xfId="13" applyNumberFormat="1" applyFont="1" applyFill="1" applyBorder="1" applyAlignment="1">
      <alignment vertical="center" wrapText="1"/>
    </xf>
    <xf numFmtId="180" fontId="38" fillId="3" borderId="7" xfId="13" applyNumberFormat="1" applyFont="1" applyFill="1" applyBorder="1" applyAlignment="1">
      <alignment vertical="center" wrapText="1"/>
    </xf>
    <xf numFmtId="188" fontId="5" fillId="0" borderId="7" xfId="13" applyNumberFormat="1" applyFont="1" applyFill="1" applyBorder="1" applyAlignment="1">
      <alignment vertical="center" wrapText="1"/>
    </xf>
    <xf numFmtId="180" fontId="5" fillId="5" borderId="7" xfId="13" applyNumberFormat="1" applyFont="1" applyFill="1" applyBorder="1" applyAlignment="1">
      <alignment vertical="center" wrapText="1"/>
    </xf>
    <xf numFmtId="180" fontId="5" fillId="0" borderId="7" xfId="13" applyNumberFormat="1" applyFont="1" applyFill="1" applyBorder="1" applyAlignment="1">
      <alignment vertical="center" wrapText="1"/>
    </xf>
    <xf numFmtId="178" fontId="37" fillId="0" borderId="0" xfId="0" applyNumberFormat="1" applyFont="1" applyFill="1" applyBorder="1" applyAlignment="1">
      <alignment horizontal="right" vertical="center"/>
    </xf>
    <xf numFmtId="178" fontId="14" fillId="0" borderId="7" xfId="0" applyNumberFormat="1" applyFont="1" applyFill="1" applyBorder="1" applyAlignment="1">
      <alignment horizontal="center" vertical="center" wrapText="1"/>
    </xf>
    <xf numFmtId="183" fontId="23" fillId="0" borderId="7" xfId="1" applyNumberFormat="1" applyFont="1" applyFill="1" applyBorder="1" applyAlignment="1">
      <alignment horizontal="center" vertical="center" wrapText="1"/>
    </xf>
    <xf numFmtId="178" fontId="23" fillId="0" borderId="7" xfId="1" applyNumberFormat="1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178" fontId="38" fillId="3" borderId="7" xfId="13" applyNumberFormat="1" applyFont="1" applyFill="1" applyBorder="1" applyAlignment="1">
      <alignment vertical="center" wrapText="1"/>
    </xf>
    <xf numFmtId="179" fontId="14" fillId="4" borderId="7" xfId="13" applyNumberFormat="1" applyFont="1" applyFill="1" applyBorder="1" applyAlignment="1">
      <alignment vertical="center" wrapText="1"/>
    </xf>
    <xf numFmtId="178" fontId="5" fillId="0" borderId="7" xfId="13" applyNumberFormat="1" applyFont="1" applyFill="1" applyBorder="1" applyAlignment="1">
      <alignment vertical="center" wrapText="1"/>
    </xf>
    <xf numFmtId="179" fontId="15" fillId="0" borderId="7" xfId="13" applyNumberFormat="1" applyFont="1" applyFill="1" applyBorder="1" applyAlignment="1">
      <alignment vertical="center" wrapText="1"/>
    </xf>
    <xf numFmtId="177" fontId="37" fillId="0" borderId="0" xfId="0" applyNumberFormat="1" applyFont="1" applyFill="1" applyBorder="1" applyAlignment="1">
      <alignment horizontal="right" vertical="center"/>
    </xf>
    <xf numFmtId="185" fontId="37" fillId="0" borderId="0" xfId="0" applyNumberFormat="1" applyFont="1" applyFill="1" applyBorder="1" applyAlignment="1">
      <alignment horizontal="right" vertical="center"/>
    </xf>
    <xf numFmtId="176" fontId="34" fillId="0" borderId="0" xfId="13" applyNumberFormat="1" applyFont="1" applyFill="1" applyAlignment="1">
      <alignment horizontal="left" vertical="center"/>
    </xf>
    <xf numFmtId="177" fontId="14" fillId="0" borderId="7" xfId="0" applyNumberFormat="1" applyFont="1" applyFill="1" applyBorder="1" applyAlignment="1">
      <alignment horizontal="center" vertical="center" wrapText="1"/>
    </xf>
    <xf numFmtId="185" fontId="14" fillId="0" borderId="12" xfId="0" applyNumberFormat="1" applyFont="1" applyFill="1" applyBorder="1" applyAlignment="1">
      <alignment horizontal="center" vertical="center" wrapText="1"/>
    </xf>
    <xf numFmtId="180" fontId="14" fillId="0" borderId="5" xfId="0" applyNumberFormat="1" applyFont="1" applyFill="1" applyBorder="1" applyAlignment="1">
      <alignment horizontal="center" vertical="center" wrapText="1"/>
    </xf>
    <xf numFmtId="185" fontId="14" fillId="0" borderId="13" xfId="0" applyNumberFormat="1" applyFont="1" applyFill="1" applyBorder="1" applyAlignment="1">
      <alignment horizontal="center" vertical="center" wrapText="1"/>
    </xf>
    <xf numFmtId="180" fontId="14" fillId="0" borderId="8" xfId="0" applyNumberFormat="1" applyFont="1" applyFill="1" applyBorder="1" applyAlignment="1">
      <alignment horizontal="center" vertical="center" wrapText="1"/>
    </xf>
    <xf numFmtId="185" fontId="14" fillId="0" borderId="14" xfId="0" applyNumberFormat="1" applyFont="1" applyFill="1" applyBorder="1" applyAlignment="1">
      <alignment horizontal="center" vertical="center" wrapText="1"/>
    </xf>
    <xf numFmtId="180" fontId="14" fillId="0" borderId="10" xfId="0" applyNumberFormat="1" applyFont="1" applyFill="1" applyBorder="1" applyAlignment="1">
      <alignment horizontal="center" vertical="center" wrapText="1"/>
    </xf>
    <xf numFmtId="177" fontId="16" fillId="0" borderId="7" xfId="0" applyNumberFormat="1" applyFont="1" applyFill="1" applyBorder="1" applyAlignment="1">
      <alignment horizontal="center" vertical="center" wrapText="1"/>
    </xf>
    <xf numFmtId="177" fontId="14" fillId="4" borderId="7" xfId="13" applyNumberFormat="1" applyFont="1" applyFill="1" applyBorder="1" applyAlignment="1">
      <alignment vertical="center" wrapText="1"/>
    </xf>
    <xf numFmtId="183" fontId="38" fillId="3" borderId="7" xfId="13" applyNumberFormat="1" applyFont="1" applyFill="1" applyBorder="1" applyAlignment="1">
      <alignment horizontal="right" vertical="center" wrapText="1"/>
    </xf>
    <xf numFmtId="177" fontId="15" fillId="0" borderId="7" xfId="13" applyNumberFormat="1" applyFont="1" applyFill="1" applyBorder="1" applyAlignment="1">
      <alignment vertical="center" wrapText="1"/>
    </xf>
    <xf numFmtId="41" fontId="5" fillId="0" borderId="7" xfId="0" applyNumberFormat="1" applyFont="1" applyFill="1" applyBorder="1" applyAlignment="1">
      <alignment vertical="center" wrapText="1" shrinkToFit="1"/>
    </xf>
    <xf numFmtId="179" fontId="34" fillId="0" borderId="0" xfId="13" applyNumberFormat="1" applyFont="1" applyFill="1" applyAlignment="1">
      <alignment horizontal="right" vertical="center"/>
    </xf>
    <xf numFmtId="188" fontId="6" fillId="0" borderId="0" xfId="0" applyNumberFormat="1" applyFont="1" applyFill="1" applyBorder="1" applyAlignment="1">
      <alignment horizontal="right" vertical="center"/>
    </xf>
    <xf numFmtId="188" fontId="14" fillId="0" borderId="12" xfId="0" applyNumberFormat="1" applyFont="1" applyFill="1" applyBorder="1" applyAlignment="1">
      <alignment horizontal="center" vertical="center" wrapText="1"/>
    </xf>
    <xf numFmtId="188" fontId="14" fillId="0" borderId="13" xfId="0" applyNumberFormat="1" applyFont="1" applyFill="1" applyBorder="1" applyAlignment="1">
      <alignment horizontal="center" vertical="center" wrapText="1"/>
    </xf>
    <xf numFmtId="188" fontId="14" fillId="0" borderId="14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/>
    <xf numFmtId="0" fontId="40" fillId="0" borderId="0" xfId="18" applyFont="1" applyFill="1" applyAlignment="1">
      <alignment horizontal="left" vertical="center"/>
    </xf>
    <xf numFmtId="0" fontId="41" fillId="0" borderId="0" xfId="18" applyFill="1" applyAlignment="1">
      <alignment horizontal="center" vertical="center"/>
    </xf>
    <xf numFmtId="0" fontId="42" fillId="0" borderId="0" xfId="49">
      <alignment vertical="center"/>
    </xf>
    <xf numFmtId="0" fontId="42" fillId="0" borderId="0" xfId="49" applyFill="1">
      <alignment vertical="center"/>
    </xf>
    <xf numFmtId="0" fontId="43" fillId="0" borderId="0" xfId="49" applyFont="1" applyAlignment="1">
      <alignment horizontal="center" vertical="center"/>
    </xf>
    <xf numFmtId="0" fontId="44" fillId="0" borderId="0" xfId="49" applyFont="1" applyAlignment="1">
      <alignment horizontal="center" vertical="center"/>
    </xf>
    <xf numFmtId="0" fontId="45" fillId="0" borderId="1" xfId="49" applyFont="1" applyBorder="1" applyAlignment="1">
      <alignment horizontal="right" vertical="center"/>
    </xf>
    <xf numFmtId="0" fontId="40" fillId="0" borderId="7" xfId="18" applyFont="1" applyFill="1" applyBorder="1" applyAlignment="1">
      <alignment horizontal="center" vertical="center"/>
    </xf>
    <xf numFmtId="0" fontId="40" fillId="0" borderId="7" xfId="49" applyFont="1" applyFill="1" applyBorder="1" applyAlignment="1">
      <alignment horizontal="center" vertical="center" wrapText="1"/>
    </xf>
    <xf numFmtId="0" fontId="46" fillId="0" borderId="7" xfId="49" applyFont="1" applyFill="1" applyBorder="1" applyAlignment="1">
      <alignment horizontal="center" vertical="center" wrapText="1"/>
    </xf>
    <xf numFmtId="41" fontId="46" fillId="0" borderId="7" xfId="49" applyNumberFormat="1" applyFont="1" applyFill="1" applyBorder="1">
      <alignment vertical="center"/>
    </xf>
    <xf numFmtId="43" fontId="46" fillId="0" borderId="7" xfId="33" applyFont="1" applyFill="1" applyBorder="1" applyAlignment="1">
      <alignment horizontal="center" vertical="center"/>
    </xf>
    <xf numFmtId="0" fontId="42" fillId="0" borderId="12" xfId="18" applyFont="1" applyFill="1" applyBorder="1" applyAlignment="1">
      <alignment horizontal="center" vertical="center"/>
    </xf>
    <xf numFmtId="41" fontId="42" fillId="0" borderId="12" xfId="49" applyNumberFormat="1" applyFont="1" applyFill="1" applyBorder="1" applyAlignment="1">
      <alignment horizontal="center" vertical="center" wrapText="1"/>
    </xf>
    <xf numFmtId="41" fontId="42" fillId="0" borderId="7" xfId="49" applyNumberFormat="1" applyFont="1" applyFill="1" applyBorder="1" applyAlignment="1">
      <alignment horizontal="center" vertical="center" wrapText="1"/>
    </xf>
    <xf numFmtId="0" fontId="42" fillId="0" borderId="14" xfId="18" applyFont="1" applyFill="1" applyBorder="1" applyAlignment="1">
      <alignment horizontal="center" vertical="center"/>
    </xf>
    <xf numFmtId="41" fontId="42" fillId="0" borderId="14" xfId="49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常规_2012年全省义务教育在校生数情况表(报省财政厅）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千位分隔 3" xfId="33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workbookViewId="0">
      <selection activeCell="G6" sqref="G6"/>
    </sheetView>
  </sheetViews>
  <sheetFormatPr defaultColWidth="9" defaultRowHeight="13.5" outlineLevelCol="3"/>
  <cols>
    <col min="1" max="1" width="11.75" style="312" customWidth="1"/>
    <col min="2" max="2" width="26.25" style="312" customWidth="1"/>
    <col min="3" max="3" width="25.125" style="312" customWidth="1"/>
    <col min="4" max="4" width="26" style="312" customWidth="1"/>
    <col min="5" max="16384" width="9" style="312"/>
  </cols>
  <sheetData>
    <row r="1" ht="15.75" spans="1:4">
      <c r="A1" s="313" t="s">
        <v>0</v>
      </c>
      <c r="B1" s="314"/>
      <c r="C1" s="315"/>
      <c r="D1" s="316"/>
    </row>
    <row r="2" ht="24" spans="1:4">
      <c r="A2" s="317" t="s">
        <v>1</v>
      </c>
      <c r="B2" s="317"/>
      <c r="C2" s="317"/>
      <c r="D2" s="317"/>
    </row>
    <row r="3" ht="21" spans="1:4">
      <c r="A3" s="318"/>
      <c r="B3" s="318"/>
      <c r="C3" s="318"/>
      <c r="D3" s="319" t="s">
        <v>2</v>
      </c>
    </row>
    <row r="4" ht="39.95" customHeight="1" spans="1:4">
      <c r="A4" s="320" t="s">
        <v>3</v>
      </c>
      <c r="B4" s="321" t="s">
        <v>4</v>
      </c>
      <c r="C4" s="321" t="s">
        <v>5</v>
      </c>
      <c r="D4" s="322" t="s">
        <v>6</v>
      </c>
    </row>
    <row r="5" ht="39.95" customHeight="1" spans="1:4">
      <c r="A5" s="320"/>
      <c r="B5" s="321"/>
      <c r="C5" s="321"/>
      <c r="D5" s="322"/>
    </row>
    <row r="6" ht="39.95" customHeight="1" spans="1:4">
      <c r="A6" s="320" t="s">
        <v>7</v>
      </c>
      <c r="B6" s="323"/>
      <c r="C6" s="323"/>
      <c r="D6" s="324">
        <f>D7+D8+D9+D10+D11+D12+D13+D14</f>
        <v>9964400</v>
      </c>
    </row>
    <row r="7" ht="39.95" customHeight="1" spans="1:4">
      <c r="A7" s="325" t="s">
        <v>8</v>
      </c>
      <c r="B7" s="326" t="s">
        <v>9</v>
      </c>
      <c r="C7" s="327" t="s">
        <v>10</v>
      </c>
      <c r="D7" s="324">
        <v>1160000</v>
      </c>
    </row>
    <row r="8" ht="39.95" customHeight="1" spans="1:4">
      <c r="A8" s="325" t="s">
        <v>8</v>
      </c>
      <c r="B8" s="326" t="s">
        <v>11</v>
      </c>
      <c r="C8" s="327" t="s">
        <v>10</v>
      </c>
      <c r="D8" s="324">
        <v>112000</v>
      </c>
    </row>
    <row r="9" ht="39.95" customHeight="1" spans="1:4">
      <c r="A9" s="325" t="s">
        <v>8</v>
      </c>
      <c r="B9" s="326" t="s">
        <v>12</v>
      </c>
      <c r="C9" s="327" t="s">
        <v>13</v>
      </c>
      <c r="D9" s="324">
        <v>90000</v>
      </c>
    </row>
    <row r="10" ht="39.95" customHeight="1" spans="1:4">
      <c r="A10" s="325" t="s">
        <v>8</v>
      </c>
      <c r="B10" s="326" t="s">
        <v>14</v>
      </c>
      <c r="C10" s="327" t="s">
        <v>13</v>
      </c>
      <c r="D10" s="324">
        <v>350000</v>
      </c>
    </row>
    <row r="11" ht="39.95" customHeight="1" spans="1:4">
      <c r="A11" s="325" t="s">
        <v>8</v>
      </c>
      <c r="B11" s="326" t="s">
        <v>15</v>
      </c>
      <c r="C11" s="327" t="s">
        <v>13</v>
      </c>
      <c r="D11" s="324">
        <v>510000</v>
      </c>
    </row>
    <row r="12" ht="39.95" customHeight="1" spans="1:4">
      <c r="A12" s="328"/>
      <c r="B12" s="329"/>
      <c r="C12" s="327" t="s">
        <v>10</v>
      </c>
      <c r="D12" s="324">
        <v>7210000</v>
      </c>
    </row>
    <row r="13" ht="39.95" customHeight="1" spans="1:4">
      <c r="A13" s="325" t="s">
        <v>8</v>
      </c>
      <c r="B13" s="326" t="s">
        <v>16</v>
      </c>
      <c r="C13" s="327" t="s">
        <v>13</v>
      </c>
      <c r="D13" s="324">
        <v>152700</v>
      </c>
    </row>
    <row r="14" ht="39.95" customHeight="1" spans="1:4">
      <c r="A14" s="328"/>
      <c r="B14" s="329"/>
      <c r="C14" s="327" t="s">
        <v>10</v>
      </c>
      <c r="D14" s="324">
        <v>379700</v>
      </c>
    </row>
    <row r="15" ht="39.95" customHeight="1"/>
  </sheetData>
  <mergeCells count="9">
    <mergeCell ref="A2:D2"/>
    <mergeCell ref="A4:A5"/>
    <mergeCell ref="A11:A12"/>
    <mergeCell ref="A13:A14"/>
    <mergeCell ref="B4:B5"/>
    <mergeCell ref="B11:B12"/>
    <mergeCell ref="B13:B14"/>
    <mergeCell ref="C4:C5"/>
    <mergeCell ref="D4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2"/>
  <sheetViews>
    <sheetView workbookViewId="0">
      <pane xSplit="4" ySplit="7" topLeftCell="R8" activePane="bottomRight" state="frozen"/>
      <selection/>
      <selection pane="topRight"/>
      <selection pane="bottomLeft"/>
      <selection pane="bottomRight" activeCell="AC1" sqref="A1:AN16384"/>
    </sheetView>
  </sheetViews>
  <sheetFormatPr defaultColWidth="9.875" defaultRowHeight="13.5"/>
  <cols>
    <col min="1" max="1" width="5.25" style="123" customWidth="1"/>
    <col min="2" max="2" width="24.125" style="124" customWidth="1"/>
    <col min="3" max="3" width="9.375" style="125" customWidth="1"/>
    <col min="4" max="4" width="16.75" style="98" customWidth="1"/>
    <col min="5" max="5" width="11.75" style="220" customWidth="1"/>
    <col min="6" max="10" width="10.375" style="220" hidden="1" customWidth="1"/>
    <col min="11" max="11" width="11.75" style="221" hidden="1" customWidth="1"/>
    <col min="12" max="12" width="10.75" style="220" hidden="1" customWidth="1"/>
    <col min="13" max="14" width="12.125" style="220" hidden="1" customWidth="1"/>
    <col min="15" max="15" width="8" style="220" hidden="1" customWidth="1"/>
    <col min="16" max="16" width="10.25" style="221" hidden="1" customWidth="1"/>
    <col min="17" max="17" width="9.625" style="221" hidden="1" customWidth="1"/>
    <col min="18" max="18" width="8.125" style="222" customWidth="1"/>
    <col min="19" max="19" width="7.5" style="222" hidden="1" customWidth="1"/>
    <col min="20" max="20" width="7.125" style="222" hidden="1" customWidth="1"/>
    <col min="21" max="21" width="7.5" style="222" hidden="1" customWidth="1"/>
    <col min="22" max="22" width="10.5" style="223" customWidth="1"/>
    <col min="23" max="23" width="0.5" style="222" hidden="1" customWidth="1"/>
    <col min="24" max="24" width="8.5" style="222" customWidth="1"/>
    <col min="25" max="25" width="11.625" style="222" customWidth="1"/>
    <col min="26" max="26" width="9.25" style="222" customWidth="1"/>
    <col min="27" max="27" width="13.875" style="224" customWidth="1"/>
    <col min="28" max="28" width="14" style="225" customWidth="1"/>
    <col min="29" max="29" width="6.75" style="222" hidden="1" customWidth="1"/>
    <col min="30" max="30" width="8.5" style="226" hidden="1" customWidth="1"/>
    <col min="31" max="31" width="15" style="225" customWidth="1"/>
    <col min="32" max="32" width="8.625" style="223" customWidth="1"/>
    <col min="33" max="33" width="9.25" style="223" customWidth="1"/>
    <col min="34" max="34" width="14.5" style="227" customWidth="1"/>
    <col min="35" max="35" width="10.875" style="228" customWidth="1"/>
    <col min="36" max="36" width="12.875" style="225" customWidth="1"/>
    <col min="37" max="37" width="11.75" style="223" customWidth="1"/>
    <col min="38" max="38" width="10.375" style="223" customWidth="1"/>
    <col min="39" max="39" width="8.375" style="223" customWidth="1"/>
    <col min="40" max="40" width="12.875" style="224" customWidth="1"/>
    <col min="41" max="41" width="17" style="98" customWidth="1"/>
    <col min="42" max="16384" width="9.875" style="44"/>
  </cols>
  <sheetData>
    <row r="1" ht="23.25" customHeight="1" spans="1:3">
      <c r="A1" s="91" t="s">
        <v>17</v>
      </c>
      <c r="B1" s="92"/>
      <c r="C1" s="93"/>
    </row>
    <row r="2" s="120" customFormat="1" ht="23.25" customHeight="1" spans="1:40">
      <c r="A2" s="94" t="s">
        <v>18</v>
      </c>
      <c r="B2" s="229"/>
      <c r="C2" s="230"/>
      <c r="D2" s="94"/>
      <c r="E2" s="245"/>
      <c r="F2" s="245"/>
      <c r="G2" s="245"/>
      <c r="H2" s="245"/>
      <c r="I2" s="245"/>
      <c r="J2" s="245"/>
      <c r="K2" s="249"/>
      <c r="L2" s="245"/>
      <c r="M2" s="245"/>
      <c r="N2" s="245"/>
      <c r="O2" s="245"/>
      <c r="P2" s="249"/>
      <c r="Q2" s="249"/>
      <c r="R2" s="263"/>
      <c r="S2" s="263"/>
      <c r="T2" s="263"/>
      <c r="U2" s="263"/>
      <c r="V2" s="264"/>
      <c r="W2" s="263"/>
      <c r="X2" s="263"/>
      <c r="Y2" s="263"/>
      <c r="Z2" s="263"/>
      <c r="AA2" s="269"/>
      <c r="AB2" s="270"/>
      <c r="AC2" s="263"/>
      <c r="AD2" s="283"/>
      <c r="AE2" s="270"/>
      <c r="AF2" s="264"/>
      <c r="AG2" s="264"/>
      <c r="AH2" s="292"/>
      <c r="AI2" s="293"/>
      <c r="AJ2" s="270"/>
      <c r="AK2" s="264"/>
      <c r="AL2" s="264"/>
      <c r="AM2" s="264"/>
      <c r="AN2" s="269"/>
    </row>
    <row r="3" ht="24.75" customHeight="1" spans="1:40">
      <c r="A3" s="95"/>
      <c r="B3" s="96"/>
      <c r="C3" s="93"/>
      <c r="AI3" s="294"/>
      <c r="AL3" s="307"/>
      <c r="AM3" s="307"/>
      <c r="AN3" s="308" t="s">
        <v>19</v>
      </c>
    </row>
    <row r="4" s="121" customFormat="1" ht="20.1" customHeight="1" spans="1:40">
      <c r="A4" s="231" t="s">
        <v>20</v>
      </c>
      <c r="B4" s="232" t="s">
        <v>21</v>
      </c>
      <c r="C4" s="233" t="s">
        <v>22</v>
      </c>
      <c r="D4" s="231" t="s">
        <v>23</v>
      </c>
      <c r="E4" s="246" t="s">
        <v>24</v>
      </c>
      <c r="F4" s="246" t="s">
        <v>25</v>
      </c>
      <c r="G4" s="246"/>
      <c r="H4" s="246" t="s">
        <v>26</v>
      </c>
      <c r="I4" s="246" t="s">
        <v>27</v>
      </c>
      <c r="J4" s="250" t="s">
        <v>28</v>
      </c>
      <c r="K4" s="251" t="s">
        <v>29</v>
      </c>
      <c r="L4" s="252" t="s">
        <v>30</v>
      </c>
      <c r="M4" s="258" t="s">
        <v>31</v>
      </c>
      <c r="N4" s="75" t="s">
        <v>32</v>
      </c>
      <c r="O4" s="75" t="s">
        <v>33</v>
      </c>
      <c r="P4" s="75"/>
      <c r="Q4" s="75"/>
      <c r="R4" s="75" t="s">
        <v>34</v>
      </c>
      <c r="S4" s="75"/>
      <c r="T4" s="75"/>
      <c r="U4" s="75"/>
      <c r="V4" s="265"/>
      <c r="W4" s="75" t="s">
        <v>35</v>
      </c>
      <c r="X4" s="75"/>
      <c r="Y4" s="75"/>
      <c r="Z4" s="271" t="s">
        <v>36</v>
      </c>
      <c r="AA4" s="272"/>
      <c r="AB4" s="273"/>
      <c r="AC4" s="75" t="s">
        <v>37</v>
      </c>
      <c r="AD4" s="284"/>
      <c r="AE4" s="75" t="s">
        <v>38</v>
      </c>
      <c r="AF4" s="265" t="s">
        <v>39</v>
      </c>
      <c r="AG4" s="265"/>
      <c r="AH4" s="295"/>
      <c r="AI4" s="296" t="s">
        <v>40</v>
      </c>
      <c r="AJ4" s="297" t="s">
        <v>41</v>
      </c>
      <c r="AK4" s="265" t="s">
        <v>42</v>
      </c>
      <c r="AL4" s="265"/>
      <c r="AM4" s="265"/>
      <c r="AN4" s="309" t="s">
        <v>43</v>
      </c>
    </row>
    <row r="5" s="121" customFormat="1" ht="24.95" customHeight="1" spans="1:40">
      <c r="A5" s="231"/>
      <c r="B5" s="232"/>
      <c r="C5" s="233"/>
      <c r="D5" s="231"/>
      <c r="E5" s="246"/>
      <c r="F5" s="246"/>
      <c r="G5" s="246"/>
      <c r="H5" s="246"/>
      <c r="I5" s="246"/>
      <c r="J5" s="250"/>
      <c r="K5" s="251"/>
      <c r="L5" s="252"/>
      <c r="M5" s="259"/>
      <c r="N5" s="75"/>
      <c r="O5" s="258" t="s">
        <v>34</v>
      </c>
      <c r="P5" s="75" t="s">
        <v>35</v>
      </c>
      <c r="Q5" s="258" t="s">
        <v>36</v>
      </c>
      <c r="R5" s="75" t="s">
        <v>44</v>
      </c>
      <c r="S5" s="75" t="s">
        <v>45</v>
      </c>
      <c r="T5" s="75"/>
      <c r="U5" s="75"/>
      <c r="V5" s="265" t="s">
        <v>6</v>
      </c>
      <c r="W5" s="258" t="s">
        <v>44</v>
      </c>
      <c r="X5" s="75" t="s">
        <v>46</v>
      </c>
      <c r="Y5" s="75" t="s">
        <v>6</v>
      </c>
      <c r="Z5" s="273" t="s">
        <v>47</v>
      </c>
      <c r="AA5" s="274" t="s">
        <v>6</v>
      </c>
      <c r="AB5" s="275" t="s">
        <v>48</v>
      </c>
      <c r="AC5" s="75"/>
      <c r="AD5" s="284"/>
      <c r="AE5" s="75"/>
      <c r="AF5" s="265" t="s">
        <v>49</v>
      </c>
      <c r="AG5" s="265" t="s">
        <v>50</v>
      </c>
      <c r="AH5" s="295" t="s">
        <v>51</v>
      </c>
      <c r="AI5" s="298"/>
      <c r="AJ5" s="299"/>
      <c r="AK5" s="265"/>
      <c r="AL5" s="265"/>
      <c r="AM5" s="265"/>
      <c r="AN5" s="310"/>
    </row>
    <row r="6" s="219" customFormat="1" ht="32.1" customHeight="1" spans="1:40">
      <c r="A6" s="231"/>
      <c r="B6" s="232"/>
      <c r="C6" s="233"/>
      <c r="D6" s="231"/>
      <c r="E6" s="246"/>
      <c r="F6" s="75" t="s">
        <v>52</v>
      </c>
      <c r="G6" s="75" t="s">
        <v>53</v>
      </c>
      <c r="H6" s="246"/>
      <c r="I6" s="246"/>
      <c r="J6" s="250"/>
      <c r="K6" s="251"/>
      <c r="L6" s="252"/>
      <c r="M6" s="260"/>
      <c r="N6" s="75"/>
      <c r="O6" s="260"/>
      <c r="P6" s="75"/>
      <c r="Q6" s="260"/>
      <c r="R6" s="75"/>
      <c r="S6" s="75" t="s">
        <v>52</v>
      </c>
      <c r="T6" s="75" t="s">
        <v>53</v>
      </c>
      <c r="U6" s="75" t="s">
        <v>54</v>
      </c>
      <c r="V6" s="265"/>
      <c r="W6" s="260"/>
      <c r="X6" s="75"/>
      <c r="Y6" s="75"/>
      <c r="Z6" s="273"/>
      <c r="AA6" s="274"/>
      <c r="AB6" s="275"/>
      <c r="AC6" s="285" t="s">
        <v>55</v>
      </c>
      <c r="AD6" s="286" t="s">
        <v>6</v>
      </c>
      <c r="AE6" s="75"/>
      <c r="AF6" s="265"/>
      <c r="AG6" s="265"/>
      <c r="AH6" s="295"/>
      <c r="AI6" s="300"/>
      <c r="AJ6" s="301"/>
      <c r="AK6" s="265" t="s">
        <v>54</v>
      </c>
      <c r="AL6" s="265" t="s">
        <v>56</v>
      </c>
      <c r="AM6" s="265" t="s">
        <v>57</v>
      </c>
      <c r="AN6" s="311"/>
    </row>
    <row r="7" s="219" customFormat="1" ht="24.95" customHeight="1" spans="1:40">
      <c r="A7" s="234" t="s">
        <v>58</v>
      </c>
      <c r="B7" s="234" t="s">
        <v>59</v>
      </c>
      <c r="C7" s="234" t="s">
        <v>60</v>
      </c>
      <c r="D7" s="234" t="s">
        <v>61</v>
      </c>
      <c r="E7" s="234" t="s">
        <v>62</v>
      </c>
      <c r="F7" s="234" t="s">
        <v>63</v>
      </c>
      <c r="G7" s="234" t="s">
        <v>64</v>
      </c>
      <c r="H7" s="234" t="s">
        <v>65</v>
      </c>
      <c r="I7" s="234" t="s">
        <v>66</v>
      </c>
      <c r="J7" s="234" t="s">
        <v>67</v>
      </c>
      <c r="K7" s="253" t="s">
        <v>68</v>
      </c>
      <c r="L7" s="234" t="s">
        <v>69</v>
      </c>
      <c r="M7" s="234" t="s">
        <v>70</v>
      </c>
      <c r="N7" s="234" t="s">
        <v>71</v>
      </c>
      <c r="O7" s="234" t="s">
        <v>72</v>
      </c>
      <c r="P7" s="234" t="s">
        <v>73</v>
      </c>
      <c r="Q7" s="234" t="s">
        <v>74</v>
      </c>
      <c r="R7" s="234" t="s">
        <v>75</v>
      </c>
      <c r="S7" s="234" t="s">
        <v>76</v>
      </c>
      <c r="T7" s="234" t="s">
        <v>77</v>
      </c>
      <c r="U7" s="234" t="s">
        <v>78</v>
      </c>
      <c r="V7" s="266" t="s">
        <v>79</v>
      </c>
      <c r="W7" s="234" t="s">
        <v>80</v>
      </c>
      <c r="X7" s="234" t="s">
        <v>81</v>
      </c>
      <c r="Y7" s="234" t="s">
        <v>82</v>
      </c>
      <c r="Z7" s="234" t="s">
        <v>83</v>
      </c>
      <c r="AA7" s="276" t="s">
        <v>84</v>
      </c>
      <c r="AB7" s="277" t="s">
        <v>85</v>
      </c>
      <c r="AC7" s="234" t="s">
        <v>86</v>
      </c>
      <c r="AD7" s="287" t="s">
        <v>87</v>
      </c>
      <c r="AE7" s="277" t="s">
        <v>88</v>
      </c>
      <c r="AF7" s="266" t="s">
        <v>89</v>
      </c>
      <c r="AG7" s="266" t="s">
        <v>90</v>
      </c>
      <c r="AH7" s="302" t="s">
        <v>91</v>
      </c>
      <c r="AI7" s="234" t="s">
        <v>92</v>
      </c>
      <c r="AJ7" s="277" t="s">
        <v>93</v>
      </c>
      <c r="AK7" s="266" t="s">
        <v>94</v>
      </c>
      <c r="AL7" s="266" t="s">
        <v>95</v>
      </c>
      <c r="AM7" s="266" t="s">
        <v>96</v>
      </c>
      <c r="AN7" s="276" t="s">
        <v>97</v>
      </c>
    </row>
    <row r="8" ht="20.1" customHeight="1" spans="1:40">
      <c r="A8" s="235"/>
      <c r="B8" s="236" t="s">
        <v>98</v>
      </c>
      <c r="C8" s="237"/>
      <c r="D8" s="238"/>
      <c r="E8" s="247">
        <f t="shared" ref="E8:I8" si="0">SUM(E9:E12)</f>
        <v>51193</v>
      </c>
      <c r="F8" s="247">
        <f t="shared" si="0"/>
        <v>13263</v>
      </c>
      <c r="G8" s="247">
        <f t="shared" si="0"/>
        <v>20801</v>
      </c>
      <c r="H8" s="247">
        <f t="shared" si="0"/>
        <v>15673</v>
      </c>
      <c r="I8" s="247">
        <f t="shared" si="0"/>
        <v>5795</v>
      </c>
      <c r="J8" s="247"/>
      <c r="K8" s="254"/>
      <c r="L8" s="255">
        <f t="shared" ref="L8:L12" si="1">I8/E8</f>
        <v>0.113199070185377</v>
      </c>
      <c r="M8" s="247">
        <f t="shared" ref="M8:Q8" si="2">SUM(M9:M12)</f>
        <v>49737</v>
      </c>
      <c r="N8" s="247">
        <f t="shared" si="2"/>
        <v>5647.05494033306</v>
      </c>
      <c r="O8" s="247">
        <f t="shared" si="2"/>
        <v>66</v>
      </c>
      <c r="P8" s="261">
        <f t="shared" si="2"/>
        <v>1645</v>
      </c>
      <c r="Q8" s="247">
        <f t="shared" si="2"/>
        <v>5722</v>
      </c>
      <c r="R8" s="247">
        <v>68</v>
      </c>
      <c r="S8" s="247">
        <f t="shared" ref="S8:AN8" si="3">SUM(S9:S12)</f>
        <v>35</v>
      </c>
      <c r="T8" s="247">
        <f t="shared" si="3"/>
        <v>33</v>
      </c>
      <c r="U8" s="247">
        <f t="shared" si="3"/>
        <v>68</v>
      </c>
      <c r="V8" s="267">
        <f t="shared" si="3"/>
        <v>54.4</v>
      </c>
      <c r="W8" s="247">
        <f t="shared" si="3"/>
        <v>1609</v>
      </c>
      <c r="X8" s="247">
        <f t="shared" si="3"/>
        <v>1624</v>
      </c>
      <c r="Y8" s="254">
        <f t="shared" si="3"/>
        <v>812</v>
      </c>
      <c r="Z8" s="247">
        <f t="shared" si="3"/>
        <v>5426</v>
      </c>
      <c r="AA8" s="278">
        <f t="shared" si="3"/>
        <v>1790.58</v>
      </c>
      <c r="AB8" s="279">
        <f t="shared" si="3"/>
        <v>537.194</v>
      </c>
      <c r="AC8" s="247">
        <f t="shared" si="3"/>
        <v>0</v>
      </c>
      <c r="AD8" s="288">
        <f t="shared" si="3"/>
        <v>0</v>
      </c>
      <c r="AE8" s="279">
        <f t="shared" si="3"/>
        <v>1403.594</v>
      </c>
      <c r="AF8" s="289">
        <f t="shared" si="3"/>
        <v>1.6</v>
      </c>
      <c r="AG8" s="289">
        <f t="shared" si="3"/>
        <v>-18</v>
      </c>
      <c r="AH8" s="303">
        <f t="shared" si="3"/>
        <v>12.045</v>
      </c>
      <c r="AI8" s="304">
        <f t="shared" si="3"/>
        <v>1272</v>
      </c>
      <c r="AJ8" s="279">
        <f t="shared" si="3"/>
        <v>127.239</v>
      </c>
      <c r="AK8" s="267">
        <f t="shared" si="3"/>
        <v>127.2</v>
      </c>
      <c r="AL8" s="267">
        <f t="shared" si="3"/>
        <v>116</v>
      </c>
      <c r="AM8" s="267">
        <f t="shared" si="3"/>
        <v>11.2</v>
      </c>
      <c r="AN8" s="278">
        <f t="shared" si="3"/>
        <v>0</v>
      </c>
    </row>
    <row r="9" ht="20.1" customHeight="1" spans="1:40">
      <c r="A9" s="239">
        <v>127</v>
      </c>
      <c r="B9" s="240" t="s">
        <v>99</v>
      </c>
      <c r="C9" s="241" t="s">
        <v>100</v>
      </c>
      <c r="D9" s="242" t="s">
        <v>101</v>
      </c>
      <c r="E9" s="248">
        <v>18722</v>
      </c>
      <c r="F9" s="248">
        <v>13263</v>
      </c>
      <c r="G9" s="248">
        <v>0</v>
      </c>
      <c r="H9" s="248">
        <v>5300</v>
      </c>
      <c r="I9" s="248">
        <v>1928</v>
      </c>
      <c r="J9" s="248">
        <v>1844</v>
      </c>
      <c r="K9" s="256">
        <v>-346.148</v>
      </c>
      <c r="L9" s="257">
        <f t="shared" si="1"/>
        <v>0.102980450806538</v>
      </c>
      <c r="M9" s="248">
        <f t="shared" ref="M9:M12" si="4">F9+G9+H9</f>
        <v>18563</v>
      </c>
      <c r="N9" s="248">
        <f t="shared" ref="N9:N12" si="5">L9*M9</f>
        <v>1911.62610832176</v>
      </c>
      <c r="O9" s="248">
        <v>35</v>
      </c>
      <c r="P9" s="262">
        <v>751</v>
      </c>
      <c r="Q9" s="248">
        <v>2114</v>
      </c>
      <c r="R9" s="248">
        <v>35</v>
      </c>
      <c r="S9" s="248">
        <v>35</v>
      </c>
      <c r="T9" s="248">
        <v>0</v>
      </c>
      <c r="U9" s="248">
        <f t="shared" ref="U9:U12" si="6">S9+T9</f>
        <v>35</v>
      </c>
      <c r="V9" s="268">
        <f t="shared" ref="V9:V12" si="7">U9*0.8</f>
        <v>28</v>
      </c>
      <c r="W9" s="248">
        <v>715</v>
      </c>
      <c r="X9" s="248">
        <v>670</v>
      </c>
      <c r="Y9" s="256">
        <f t="shared" ref="Y9:Y12" si="8">X9*0.5</f>
        <v>335</v>
      </c>
      <c r="Z9" s="248">
        <v>1815</v>
      </c>
      <c r="AA9" s="280">
        <f t="shared" ref="AA9:AA12" si="9">Z9*0.33</f>
        <v>598.95</v>
      </c>
      <c r="AB9" s="281">
        <f>AA9*0.3+0.02</f>
        <v>179.705</v>
      </c>
      <c r="AC9" s="248"/>
      <c r="AD9" s="290"/>
      <c r="AE9" s="282">
        <f t="shared" ref="AE9:AE12" si="10">V9+Y9+AB9+AD9</f>
        <v>542.705</v>
      </c>
      <c r="AF9" s="291">
        <f t="shared" ref="AF9:AF12" si="11">(R9-O9)*0.8</f>
        <v>0</v>
      </c>
      <c r="AG9" s="291">
        <f t="shared" ref="AG9:AG12" si="12">(W9-P9)*0.5</f>
        <v>-18</v>
      </c>
      <c r="AH9" s="305">
        <f t="shared" ref="AH9:AH12" si="13">(I9-Q9)*0.165</f>
        <v>-30.69</v>
      </c>
      <c r="AI9" s="306">
        <v>494</v>
      </c>
      <c r="AJ9" s="282">
        <f t="shared" ref="AJ9:AJ12" si="14">AE9+AF9+AG9+AH9-AI9</f>
        <v>0.0150000000000432</v>
      </c>
      <c r="AK9" s="268">
        <f t="shared" ref="AK9:AK12" si="15">IF(AJ9&gt;0,ROUND(AJ9,1),0)</f>
        <v>0</v>
      </c>
      <c r="AL9" s="268">
        <f t="shared" ref="AL9:AL12" si="16">ROUND(AK9*0.91,0)</f>
        <v>0</v>
      </c>
      <c r="AM9" s="268">
        <f t="shared" ref="AM9:AM12" si="17">AK9-AL9</f>
        <v>0</v>
      </c>
      <c r="AN9" s="280">
        <f t="shared" ref="AN9:AN12" si="18">IF(AJ9&lt;0,-AJ9,0)</f>
        <v>0</v>
      </c>
    </row>
    <row r="10" ht="20.1" customHeight="1" spans="1:40">
      <c r="A10" s="239">
        <v>128</v>
      </c>
      <c r="B10" s="243" t="s">
        <v>102</v>
      </c>
      <c r="C10" s="241" t="s">
        <v>100</v>
      </c>
      <c r="D10" s="242" t="s">
        <v>103</v>
      </c>
      <c r="E10" s="248">
        <v>14262</v>
      </c>
      <c r="F10" s="248">
        <v>0</v>
      </c>
      <c r="G10" s="248">
        <v>9288</v>
      </c>
      <c r="H10" s="248">
        <v>4823</v>
      </c>
      <c r="I10" s="248">
        <v>2187</v>
      </c>
      <c r="J10" s="248">
        <v>2041</v>
      </c>
      <c r="K10" s="256">
        <v>2.13718735999998</v>
      </c>
      <c r="L10" s="257">
        <f t="shared" si="1"/>
        <v>0.153344551956247</v>
      </c>
      <c r="M10" s="248">
        <f t="shared" si="4"/>
        <v>14111</v>
      </c>
      <c r="N10" s="248">
        <f t="shared" si="5"/>
        <v>2163.84497265461</v>
      </c>
      <c r="O10" s="248">
        <v>15</v>
      </c>
      <c r="P10" s="262">
        <v>557</v>
      </c>
      <c r="Q10" s="248">
        <v>2010</v>
      </c>
      <c r="R10" s="248">
        <v>15</v>
      </c>
      <c r="S10" s="248">
        <v>0</v>
      </c>
      <c r="T10" s="248">
        <v>15</v>
      </c>
      <c r="U10" s="248">
        <f t="shared" si="6"/>
        <v>15</v>
      </c>
      <c r="V10" s="268">
        <f t="shared" si="7"/>
        <v>12</v>
      </c>
      <c r="W10" s="248">
        <v>557</v>
      </c>
      <c r="X10" s="248">
        <v>560</v>
      </c>
      <c r="Y10" s="256">
        <f t="shared" si="8"/>
        <v>280</v>
      </c>
      <c r="Z10" s="248">
        <v>2067</v>
      </c>
      <c r="AA10" s="280">
        <f t="shared" si="9"/>
        <v>682.11</v>
      </c>
      <c r="AB10" s="282">
        <f t="shared" ref="AB10:AB12" si="19">AA10*0.3</f>
        <v>204.633</v>
      </c>
      <c r="AC10" s="248"/>
      <c r="AD10" s="290"/>
      <c r="AE10" s="282">
        <f t="shared" si="10"/>
        <v>496.633</v>
      </c>
      <c r="AF10" s="291">
        <f t="shared" si="11"/>
        <v>0</v>
      </c>
      <c r="AG10" s="291">
        <f t="shared" si="12"/>
        <v>0</v>
      </c>
      <c r="AH10" s="305">
        <f t="shared" si="13"/>
        <v>29.205</v>
      </c>
      <c r="AI10" s="306">
        <v>461</v>
      </c>
      <c r="AJ10" s="282">
        <f t="shared" si="14"/>
        <v>64.8380000000001</v>
      </c>
      <c r="AK10" s="268">
        <f t="shared" si="15"/>
        <v>64.8</v>
      </c>
      <c r="AL10" s="268">
        <f t="shared" si="16"/>
        <v>59</v>
      </c>
      <c r="AM10" s="268">
        <f t="shared" si="17"/>
        <v>5.8</v>
      </c>
      <c r="AN10" s="280">
        <f t="shared" si="18"/>
        <v>0</v>
      </c>
    </row>
    <row r="11" ht="20.1" customHeight="1" spans="1:40">
      <c r="A11" s="239">
        <v>129</v>
      </c>
      <c r="B11" s="244" t="s">
        <v>104</v>
      </c>
      <c r="C11" s="241" t="s">
        <v>100</v>
      </c>
      <c r="D11" s="242" t="s">
        <v>103</v>
      </c>
      <c r="E11" s="248">
        <v>11178</v>
      </c>
      <c r="F11" s="248">
        <v>0</v>
      </c>
      <c r="G11" s="248">
        <v>7521</v>
      </c>
      <c r="H11" s="248">
        <v>2700</v>
      </c>
      <c r="I11" s="248">
        <v>1077</v>
      </c>
      <c r="J11" s="248">
        <v>1023</v>
      </c>
      <c r="K11" s="256">
        <v>0</v>
      </c>
      <c r="L11" s="257">
        <f t="shared" si="1"/>
        <v>0.0963499731615674</v>
      </c>
      <c r="M11" s="248">
        <f t="shared" si="4"/>
        <v>10221</v>
      </c>
      <c r="N11" s="248">
        <f t="shared" si="5"/>
        <v>984.79307568438</v>
      </c>
      <c r="O11" s="248">
        <v>10</v>
      </c>
      <c r="P11" s="262">
        <v>194</v>
      </c>
      <c r="Q11" s="248">
        <v>994</v>
      </c>
      <c r="R11" s="248">
        <v>12</v>
      </c>
      <c r="S11" s="248">
        <v>0</v>
      </c>
      <c r="T11" s="248">
        <v>12</v>
      </c>
      <c r="U11" s="248">
        <f t="shared" si="6"/>
        <v>12</v>
      </c>
      <c r="V11" s="268">
        <f t="shared" si="7"/>
        <v>9.6</v>
      </c>
      <c r="W11" s="248">
        <v>194</v>
      </c>
      <c r="X11" s="248">
        <v>240</v>
      </c>
      <c r="Y11" s="256">
        <f t="shared" si="8"/>
        <v>120</v>
      </c>
      <c r="Z11" s="248">
        <v>979</v>
      </c>
      <c r="AA11" s="280">
        <f t="shared" si="9"/>
        <v>323.07</v>
      </c>
      <c r="AB11" s="282">
        <f t="shared" si="19"/>
        <v>96.921</v>
      </c>
      <c r="AC11" s="248"/>
      <c r="AD11" s="290"/>
      <c r="AE11" s="282">
        <f t="shared" si="10"/>
        <v>226.521</v>
      </c>
      <c r="AF11" s="291">
        <f t="shared" si="11"/>
        <v>1.6</v>
      </c>
      <c r="AG11" s="291">
        <f t="shared" si="12"/>
        <v>0</v>
      </c>
      <c r="AH11" s="305">
        <f t="shared" si="13"/>
        <v>13.695</v>
      </c>
      <c r="AI11" s="306">
        <v>198</v>
      </c>
      <c r="AJ11" s="282">
        <f t="shared" si="14"/>
        <v>43.816</v>
      </c>
      <c r="AK11" s="268">
        <f t="shared" si="15"/>
        <v>43.8</v>
      </c>
      <c r="AL11" s="268">
        <f t="shared" si="16"/>
        <v>40</v>
      </c>
      <c r="AM11" s="268">
        <f t="shared" si="17"/>
        <v>3.8</v>
      </c>
      <c r="AN11" s="280">
        <f t="shared" si="18"/>
        <v>0</v>
      </c>
    </row>
    <row r="12" ht="20.1" customHeight="1" spans="1:40">
      <c r="A12" s="239">
        <v>130</v>
      </c>
      <c r="B12" s="244" t="s">
        <v>105</v>
      </c>
      <c r="C12" s="241" t="s">
        <v>100</v>
      </c>
      <c r="D12" s="242" t="s">
        <v>103</v>
      </c>
      <c r="E12" s="248">
        <v>7031</v>
      </c>
      <c r="F12" s="248">
        <v>0</v>
      </c>
      <c r="G12" s="248">
        <v>3992</v>
      </c>
      <c r="H12" s="248">
        <v>2850</v>
      </c>
      <c r="I12" s="248">
        <v>603</v>
      </c>
      <c r="J12" s="248">
        <v>545</v>
      </c>
      <c r="K12" s="256">
        <v>96.423</v>
      </c>
      <c r="L12" s="257">
        <f t="shared" si="1"/>
        <v>0.0857630493528659</v>
      </c>
      <c r="M12" s="248">
        <f t="shared" si="4"/>
        <v>6842</v>
      </c>
      <c r="N12" s="248">
        <f t="shared" si="5"/>
        <v>586.790783672308</v>
      </c>
      <c r="O12" s="248">
        <v>6</v>
      </c>
      <c r="P12" s="262">
        <v>143</v>
      </c>
      <c r="Q12" s="248">
        <v>604</v>
      </c>
      <c r="R12" s="248">
        <v>6</v>
      </c>
      <c r="S12" s="248">
        <v>0</v>
      </c>
      <c r="T12" s="248">
        <v>6</v>
      </c>
      <c r="U12" s="248">
        <f t="shared" si="6"/>
        <v>6</v>
      </c>
      <c r="V12" s="268">
        <f t="shared" si="7"/>
        <v>4.8</v>
      </c>
      <c r="W12" s="248">
        <v>143</v>
      </c>
      <c r="X12" s="248">
        <v>154</v>
      </c>
      <c r="Y12" s="256">
        <f t="shared" si="8"/>
        <v>77</v>
      </c>
      <c r="Z12" s="248">
        <v>565</v>
      </c>
      <c r="AA12" s="280">
        <f t="shared" si="9"/>
        <v>186.45</v>
      </c>
      <c r="AB12" s="282">
        <f t="shared" si="19"/>
        <v>55.935</v>
      </c>
      <c r="AC12" s="248"/>
      <c r="AD12" s="290"/>
      <c r="AE12" s="282">
        <f t="shared" si="10"/>
        <v>137.735</v>
      </c>
      <c r="AF12" s="291">
        <f t="shared" si="11"/>
        <v>0</v>
      </c>
      <c r="AG12" s="291">
        <f t="shared" si="12"/>
        <v>0</v>
      </c>
      <c r="AH12" s="305">
        <f t="shared" si="13"/>
        <v>-0.165</v>
      </c>
      <c r="AI12" s="306">
        <v>119</v>
      </c>
      <c r="AJ12" s="282">
        <f t="shared" si="14"/>
        <v>18.57</v>
      </c>
      <c r="AK12" s="268">
        <f t="shared" si="15"/>
        <v>18.6</v>
      </c>
      <c r="AL12" s="268">
        <f t="shared" si="16"/>
        <v>17</v>
      </c>
      <c r="AM12" s="268">
        <f t="shared" si="17"/>
        <v>1.6</v>
      </c>
      <c r="AN12" s="280">
        <f t="shared" si="18"/>
        <v>0</v>
      </c>
    </row>
  </sheetData>
  <autoFilter ref="A7:AO12">
    <extLst/>
  </autoFilter>
  <mergeCells count="42">
    <mergeCell ref="A1:B1"/>
    <mergeCell ref="A2:AN2"/>
    <mergeCell ref="A3:B3"/>
    <mergeCell ref="O4:Q4"/>
    <mergeCell ref="R4:V4"/>
    <mergeCell ref="W4:Y4"/>
    <mergeCell ref="Z4:AB4"/>
    <mergeCell ref="AF4:AH4"/>
    <mergeCell ref="S5:U5"/>
    <mergeCell ref="A4:A6"/>
    <mergeCell ref="B4:B6"/>
    <mergeCell ref="C4:C6"/>
    <mergeCell ref="D4:D6"/>
    <mergeCell ref="E4:E6"/>
    <mergeCell ref="H4:H6"/>
    <mergeCell ref="I4:I6"/>
    <mergeCell ref="J4:J6"/>
    <mergeCell ref="K4:K6"/>
    <mergeCell ref="L4:L6"/>
    <mergeCell ref="M4:M6"/>
    <mergeCell ref="N4:N6"/>
    <mergeCell ref="O5:O6"/>
    <mergeCell ref="P5:P6"/>
    <mergeCell ref="Q5:Q6"/>
    <mergeCell ref="R5:R6"/>
    <mergeCell ref="V5:V6"/>
    <mergeCell ref="W5:W6"/>
    <mergeCell ref="X5:X6"/>
    <mergeCell ref="Y5:Y6"/>
    <mergeCell ref="Z5:Z6"/>
    <mergeCell ref="AA5:AA6"/>
    <mergeCell ref="AB5:AB6"/>
    <mergeCell ref="AE4:AE6"/>
    <mergeCell ref="AF5:AF6"/>
    <mergeCell ref="AG5:AG6"/>
    <mergeCell ref="AH5:AH6"/>
    <mergeCell ref="AI4:AI6"/>
    <mergeCell ref="AJ4:AJ6"/>
    <mergeCell ref="AN4:AN6"/>
    <mergeCell ref="F4:G5"/>
    <mergeCell ref="AC4:AD5"/>
    <mergeCell ref="AK4:AM5"/>
  </mergeCells>
  <printOptions horizontalCentered="1"/>
  <pageMargins left="0.700694444444444" right="0.550694444444444" top="0.751388888888889" bottom="0.751388888888889" header="0.298611111111111" footer="0.298611111111111"/>
  <pageSetup paperSize="8" scale="77" fitToHeight="0" orientation="landscape" horizontalDpi="600" vertic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J26" sqref="J26"/>
    </sheetView>
  </sheetViews>
  <sheetFormatPr defaultColWidth="8.875" defaultRowHeight="13.5"/>
  <cols>
    <col min="1" max="1" width="8.875" style="44"/>
    <col min="2" max="2" width="17.625" style="44" customWidth="1"/>
    <col min="3" max="23" width="8.875" style="44"/>
    <col min="24" max="24" width="10.5" style="44" customWidth="1"/>
    <col min="25" max="25" width="17.5" style="44" customWidth="1"/>
    <col min="26" max="26" width="14" style="44" customWidth="1"/>
    <col min="27" max="27" width="12.25" style="44" customWidth="1"/>
    <col min="28" max="28" width="8.875" style="44"/>
    <col min="29" max="29" width="13.625" style="44" customWidth="1"/>
    <col min="30" max="16384" width="8.875" style="44"/>
  </cols>
  <sheetData>
    <row r="1" ht="18" spans="1:33">
      <c r="A1" s="151" t="s">
        <v>106</v>
      </c>
      <c r="B1" s="152"/>
      <c r="C1" s="153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64"/>
      <c r="O1" s="164"/>
      <c r="P1" s="152"/>
      <c r="Q1" s="152"/>
      <c r="R1" s="174"/>
      <c r="S1" s="164"/>
      <c r="T1" s="152"/>
      <c r="U1" s="152"/>
      <c r="V1" s="181"/>
      <c r="W1" s="181"/>
      <c r="X1" s="152"/>
      <c r="Y1" s="191"/>
      <c r="Z1" s="191"/>
      <c r="AA1" s="191"/>
      <c r="AB1" s="192"/>
      <c r="AC1" s="204"/>
      <c r="AD1" s="164"/>
      <c r="AE1" s="192"/>
      <c r="AF1" s="192"/>
      <c r="AG1" s="191"/>
    </row>
    <row r="2" ht="27" spans="1:33">
      <c r="A2" s="154" t="s">
        <v>107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65"/>
      <c r="O2" s="165"/>
      <c r="P2" s="154"/>
      <c r="Q2" s="154"/>
      <c r="R2" s="175"/>
      <c r="S2" s="165"/>
      <c r="T2" s="154"/>
      <c r="U2" s="154"/>
      <c r="V2" s="182"/>
      <c r="W2" s="182"/>
      <c r="X2" s="154"/>
      <c r="Y2" s="193"/>
      <c r="Z2" s="193"/>
      <c r="AA2" s="193"/>
      <c r="AB2" s="194"/>
      <c r="AC2" s="205"/>
      <c r="AD2" s="165"/>
      <c r="AE2" s="194"/>
      <c r="AF2" s="194"/>
      <c r="AG2" s="193"/>
    </row>
    <row r="3" ht="19.5" spans="1:33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66"/>
      <c r="O3" s="166"/>
      <c r="P3" s="155"/>
      <c r="Q3" s="155"/>
      <c r="R3" s="176"/>
      <c r="S3" s="166"/>
      <c r="T3" s="155"/>
      <c r="U3" s="155"/>
      <c r="V3" s="183"/>
      <c r="W3" s="183"/>
      <c r="X3" s="155"/>
      <c r="Y3" s="195"/>
      <c r="Z3" s="195"/>
      <c r="AA3" s="195"/>
      <c r="AB3" s="196"/>
      <c r="AC3" s="206"/>
      <c r="AD3" s="207"/>
      <c r="AE3" s="208"/>
      <c r="AF3" s="209"/>
      <c r="AG3" s="214" t="s">
        <v>19</v>
      </c>
    </row>
    <row r="4" ht="17.25" customHeight="1" spans="1:33">
      <c r="A4" s="156" t="s">
        <v>20</v>
      </c>
      <c r="B4" s="156" t="s">
        <v>108</v>
      </c>
      <c r="C4" s="156" t="s">
        <v>109</v>
      </c>
      <c r="D4" s="156" t="s">
        <v>110</v>
      </c>
      <c r="E4" s="156"/>
      <c r="F4" s="156" t="s">
        <v>111</v>
      </c>
      <c r="G4" s="156"/>
      <c r="H4" s="163" t="s">
        <v>112</v>
      </c>
      <c r="I4" s="156"/>
      <c r="J4" s="163" t="s">
        <v>113</v>
      </c>
      <c r="K4" s="156"/>
      <c r="L4" s="156" t="s">
        <v>114</v>
      </c>
      <c r="M4" s="156"/>
      <c r="N4" s="167"/>
      <c r="O4" s="167"/>
      <c r="P4" s="156" t="s">
        <v>115</v>
      </c>
      <c r="Q4" s="156"/>
      <c r="R4" s="177"/>
      <c r="S4" s="167"/>
      <c r="T4" s="156" t="s">
        <v>116</v>
      </c>
      <c r="U4" s="156"/>
      <c r="V4" s="184"/>
      <c r="W4" s="184"/>
      <c r="X4" s="156"/>
      <c r="Y4" s="197"/>
      <c r="Z4" s="197" t="s">
        <v>117</v>
      </c>
      <c r="AA4" s="197" t="s">
        <v>118</v>
      </c>
      <c r="AB4" s="198" t="s">
        <v>119</v>
      </c>
      <c r="AC4" s="210" t="s">
        <v>120</v>
      </c>
      <c r="AD4" s="167" t="s">
        <v>121</v>
      </c>
      <c r="AE4" s="198"/>
      <c r="AF4" s="198"/>
      <c r="AG4" s="215" t="s">
        <v>43</v>
      </c>
    </row>
    <row r="5" ht="24.75" customHeight="1" spans="1:3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 t="s">
        <v>122</v>
      </c>
      <c r="M5" s="156"/>
      <c r="N5" s="167" t="s">
        <v>123</v>
      </c>
      <c r="O5" s="167"/>
      <c r="P5" s="156" t="s">
        <v>124</v>
      </c>
      <c r="Q5" s="156"/>
      <c r="R5" s="177" t="s">
        <v>125</v>
      </c>
      <c r="S5" s="167"/>
      <c r="T5" s="156" t="s">
        <v>126</v>
      </c>
      <c r="U5" s="156"/>
      <c r="V5" s="184" t="s">
        <v>127</v>
      </c>
      <c r="W5" s="184"/>
      <c r="X5" s="185" t="s">
        <v>6</v>
      </c>
      <c r="Y5" s="197" t="s">
        <v>128</v>
      </c>
      <c r="Z5" s="197"/>
      <c r="AA5" s="197"/>
      <c r="AB5" s="198"/>
      <c r="AC5" s="210"/>
      <c r="AD5" s="167"/>
      <c r="AE5" s="198"/>
      <c r="AF5" s="198"/>
      <c r="AG5" s="216"/>
    </row>
    <row r="6" ht="27" spans="1:33">
      <c r="A6" s="156"/>
      <c r="B6" s="156"/>
      <c r="C6" s="156"/>
      <c r="D6" s="156" t="s">
        <v>129</v>
      </c>
      <c r="E6" s="156" t="s">
        <v>130</v>
      </c>
      <c r="F6" s="156" t="s">
        <v>129</v>
      </c>
      <c r="G6" s="156" t="s">
        <v>130</v>
      </c>
      <c r="H6" s="156" t="s">
        <v>129</v>
      </c>
      <c r="I6" s="156" t="s">
        <v>130</v>
      </c>
      <c r="J6" s="156" t="s">
        <v>129</v>
      </c>
      <c r="K6" s="156" t="s">
        <v>130</v>
      </c>
      <c r="L6" s="156" t="s">
        <v>129</v>
      </c>
      <c r="M6" s="156" t="s">
        <v>130</v>
      </c>
      <c r="N6" s="167" t="s">
        <v>129</v>
      </c>
      <c r="O6" s="167" t="s">
        <v>130</v>
      </c>
      <c r="P6" s="156" t="s">
        <v>129</v>
      </c>
      <c r="Q6" s="156" t="s">
        <v>130</v>
      </c>
      <c r="R6" s="177" t="s">
        <v>129</v>
      </c>
      <c r="S6" s="167" t="s">
        <v>130</v>
      </c>
      <c r="T6" s="156" t="s">
        <v>129</v>
      </c>
      <c r="U6" s="156" t="s">
        <v>130</v>
      </c>
      <c r="V6" s="156" t="s">
        <v>129</v>
      </c>
      <c r="W6" s="156" t="s">
        <v>130</v>
      </c>
      <c r="X6" s="186" t="s">
        <v>131</v>
      </c>
      <c r="Y6" s="197"/>
      <c r="Z6" s="197"/>
      <c r="AA6" s="197"/>
      <c r="AB6" s="198"/>
      <c r="AC6" s="210"/>
      <c r="AD6" s="167" t="s">
        <v>54</v>
      </c>
      <c r="AE6" s="200" t="s">
        <v>132</v>
      </c>
      <c r="AF6" s="200" t="s">
        <v>133</v>
      </c>
      <c r="AG6" s="217"/>
    </row>
    <row r="7" ht="27" spans="1:33">
      <c r="A7" s="157" t="s">
        <v>58</v>
      </c>
      <c r="B7" s="157" t="s">
        <v>59</v>
      </c>
      <c r="C7" s="157" t="s">
        <v>60</v>
      </c>
      <c r="D7" s="157" t="s">
        <v>61</v>
      </c>
      <c r="E7" s="157" t="s">
        <v>62</v>
      </c>
      <c r="F7" s="157" t="s">
        <v>63</v>
      </c>
      <c r="G7" s="157" t="s">
        <v>64</v>
      </c>
      <c r="H7" s="157" t="s">
        <v>65</v>
      </c>
      <c r="I7" s="157" t="s">
        <v>66</v>
      </c>
      <c r="J7" s="157" t="s">
        <v>134</v>
      </c>
      <c r="K7" s="157" t="s">
        <v>135</v>
      </c>
      <c r="L7" s="157" t="s">
        <v>136</v>
      </c>
      <c r="M7" s="157" t="s">
        <v>137</v>
      </c>
      <c r="N7" s="168" t="s">
        <v>138</v>
      </c>
      <c r="O7" s="168" t="s">
        <v>139</v>
      </c>
      <c r="P7" s="157" t="s">
        <v>140</v>
      </c>
      <c r="Q7" s="157" t="s">
        <v>141</v>
      </c>
      <c r="R7" s="178" t="s">
        <v>142</v>
      </c>
      <c r="S7" s="168" t="s">
        <v>143</v>
      </c>
      <c r="T7" s="157" t="s">
        <v>77</v>
      </c>
      <c r="U7" s="157" t="s">
        <v>144</v>
      </c>
      <c r="V7" s="157" t="s">
        <v>145</v>
      </c>
      <c r="W7" s="157" t="s">
        <v>80</v>
      </c>
      <c r="X7" s="187"/>
      <c r="Y7" s="199" t="s">
        <v>146</v>
      </c>
      <c r="Z7" s="199" t="s">
        <v>147</v>
      </c>
      <c r="AA7" s="199" t="s">
        <v>148</v>
      </c>
      <c r="AB7" s="200" t="s">
        <v>149</v>
      </c>
      <c r="AC7" s="211" t="s">
        <v>150</v>
      </c>
      <c r="AD7" s="168" t="s">
        <v>151</v>
      </c>
      <c r="AE7" s="200" t="s">
        <v>152</v>
      </c>
      <c r="AF7" s="200" t="s">
        <v>153</v>
      </c>
      <c r="AG7" s="218" t="s">
        <v>154</v>
      </c>
    </row>
    <row r="8" spans="1:33">
      <c r="A8" s="158"/>
      <c r="B8" s="159" t="s">
        <v>8</v>
      </c>
      <c r="C8" s="159"/>
      <c r="D8" s="160">
        <f t="shared" ref="D8:H8" si="0">D9</f>
        <v>1261</v>
      </c>
      <c r="E8" s="160"/>
      <c r="F8" s="160">
        <f t="shared" si="0"/>
        <v>399</v>
      </c>
      <c r="G8" s="160"/>
      <c r="H8" s="160">
        <f t="shared" si="0"/>
        <v>481</v>
      </c>
      <c r="I8" s="160"/>
      <c r="J8" s="160">
        <f t="shared" ref="J8:N8" si="1">J9</f>
        <v>1343</v>
      </c>
      <c r="K8" s="160"/>
      <c r="L8" s="160">
        <f t="shared" si="1"/>
        <v>16</v>
      </c>
      <c r="M8" s="169"/>
      <c r="N8" s="170">
        <f t="shared" si="1"/>
        <v>32</v>
      </c>
      <c r="O8" s="170"/>
      <c r="P8" s="171"/>
      <c r="Q8" s="171"/>
      <c r="R8" s="179"/>
      <c r="S8" s="170"/>
      <c r="T8" s="160">
        <f t="shared" ref="T8:AG8" si="2">T9</f>
        <v>1238</v>
      </c>
      <c r="U8" s="160"/>
      <c r="V8" s="160">
        <f t="shared" si="2"/>
        <v>1320</v>
      </c>
      <c r="W8" s="188"/>
      <c r="X8" s="189">
        <f t="shared" si="2"/>
        <v>767.4</v>
      </c>
      <c r="Y8" s="201">
        <f t="shared" si="2"/>
        <v>230.22</v>
      </c>
      <c r="Z8" s="201">
        <f t="shared" si="2"/>
        <v>262.22</v>
      </c>
      <c r="AA8" s="201">
        <f t="shared" si="2"/>
        <v>2.33</v>
      </c>
      <c r="AB8" s="202">
        <f t="shared" si="2"/>
        <v>216</v>
      </c>
      <c r="AC8" s="212">
        <f t="shared" si="2"/>
        <v>43.89</v>
      </c>
      <c r="AD8" s="170">
        <f t="shared" si="2"/>
        <v>44</v>
      </c>
      <c r="AE8" s="202">
        <f t="shared" si="2"/>
        <v>9</v>
      </c>
      <c r="AF8" s="202">
        <f t="shared" si="2"/>
        <v>35</v>
      </c>
      <c r="AG8" s="201">
        <f t="shared" si="2"/>
        <v>0</v>
      </c>
    </row>
    <row r="9" spans="1:33">
      <c r="A9" s="157">
        <v>22</v>
      </c>
      <c r="B9" s="161" t="s">
        <v>99</v>
      </c>
      <c r="C9" s="157">
        <v>440700000</v>
      </c>
      <c r="D9" s="162">
        <v>1261</v>
      </c>
      <c r="E9" s="162"/>
      <c r="F9" s="162">
        <v>399</v>
      </c>
      <c r="G9" s="162"/>
      <c r="H9" s="162">
        <v>481</v>
      </c>
      <c r="I9" s="162"/>
      <c r="J9" s="162">
        <f>D9-F9+H9</f>
        <v>1343</v>
      </c>
      <c r="K9" s="162"/>
      <c r="L9" s="162">
        <v>16</v>
      </c>
      <c r="M9" s="162"/>
      <c r="N9" s="172">
        <f>L9*2</f>
        <v>32</v>
      </c>
      <c r="O9" s="172"/>
      <c r="P9" s="173"/>
      <c r="Q9" s="173"/>
      <c r="R9" s="180"/>
      <c r="S9" s="172"/>
      <c r="T9" s="162">
        <v>1238</v>
      </c>
      <c r="U9" s="162"/>
      <c r="V9" s="172">
        <f>ROUNDDOWN(T9-F9+H9,0)</f>
        <v>1320</v>
      </c>
      <c r="W9" s="172"/>
      <c r="X9" s="190">
        <f>(T9+V9)*0.3+(U9+W9)*0.65</f>
        <v>767.4</v>
      </c>
      <c r="Y9" s="203">
        <f>X9*0.3</f>
        <v>230.22</v>
      </c>
      <c r="Z9" s="203">
        <f>N9+O9+R9+S9+Y9</f>
        <v>262.22</v>
      </c>
      <c r="AA9" s="203">
        <v>2.33</v>
      </c>
      <c r="AB9" s="173">
        <v>216</v>
      </c>
      <c r="AC9" s="213">
        <f>Z9-AA9-AB9</f>
        <v>43.89</v>
      </c>
      <c r="AD9" s="172">
        <f>ROUND(AC9,0)</f>
        <v>44</v>
      </c>
      <c r="AE9" s="173">
        <f>ROUNDDOWN(AD9*0.226,0)</f>
        <v>9</v>
      </c>
      <c r="AF9" s="173">
        <f>AD9-AE9</f>
        <v>35</v>
      </c>
      <c r="AG9" s="203"/>
    </row>
  </sheetData>
  <mergeCells count="25">
    <mergeCell ref="A2:AG2"/>
    <mergeCell ref="L4:O4"/>
    <mergeCell ref="P4:S4"/>
    <mergeCell ref="T4:Y4"/>
    <mergeCell ref="L5:M5"/>
    <mergeCell ref="N5:O5"/>
    <mergeCell ref="P5:Q5"/>
    <mergeCell ref="R5:S5"/>
    <mergeCell ref="T5:U5"/>
    <mergeCell ref="V5:W5"/>
    <mergeCell ref="A4:A6"/>
    <mergeCell ref="B4:B6"/>
    <mergeCell ref="C4:C6"/>
    <mergeCell ref="X6:X7"/>
    <mergeCell ref="Y5:Y6"/>
    <mergeCell ref="Z4:Z6"/>
    <mergeCell ref="AA4:AA6"/>
    <mergeCell ref="AB4:AB6"/>
    <mergeCell ref="AC4:AC6"/>
    <mergeCell ref="AG4:AG6"/>
    <mergeCell ref="D4:E5"/>
    <mergeCell ref="F4:G5"/>
    <mergeCell ref="H4:I5"/>
    <mergeCell ref="J4:K5"/>
    <mergeCell ref="AD4:AF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view="pageBreakPreview" zoomScale="80" zoomScaleNormal="70" workbookViewId="0">
      <selection activeCell="L8" sqref="L8:L11"/>
    </sheetView>
  </sheetViews>
  <sheetFormatPr defaultColWidth="8.875" defaultRowHeight="13.5"/>
  <cols>
    <col min="1" max="2" width="20.75" style="44" customWidth="1"/>
    <col min="3" max="3" width="30.25" style="44" customWidth="1"/>
    <col min="4" max="13" width="20.75" style="44" customWidth="1"/>
    <col min="14" max="16384" width="8.875" style="44"/>
  </cols>
  <sheetData>
    <row r="1" ht="39.95" customHeight="1" spans="1:13">
      <c r="A1" s="110" t="s">
        <v>155</v>
      </c>
      <c r="B1" s="110"/>
      <c r="C1" s="111"/>
      <c r="D1" s="131"/>
      <c r="E1" s="126"/>
      <c r="F1" s="117"/>
      <c r="G1" s="140"/>
      <c r="H1" s="140"/>
      <c r="I1" s="140"/>
      <c r="J1" s="140"/>
      <c r="K1" s="146"/>
      <c r="L1" s="140"/>
      <c r="M1" s="140"/>
    </row>
    <row r="2" ht="39.95" customHeight="1" spans="1:13">
      <c r="A2" s="94" t="s">
        <v>156</v>
      </c>
      <c r="B2" s="94"/>
      <c r="C2" s="94"/>
      <c r="D2" s="94"/>
      <c r="E2" s="127"/>
      <c r="F2" s="94"/>
      <c r="G2" s="94"/>
      <c r="H2" s="94"/>
      <c r="I2" s="94"/>
      <c r="J2" s="94"/>
      <c r="K2" s="94"/>
      <c r="L2" s="94"/>
      <c r="M2" s="94"/>
    </row>
    <row r="3" ht="39.95" customHeight="1" spans="1:13">
      <c r="A3" s="132"/>
      <c r="B3" s="132"/>
      <c r="C3" s="128"/>
      <c r="D3" s="132"/>
      <c r="E3" s="128"/>
      <c r="F3" s="141"/>
      <c r="G3" s="142"/>
      <c r="H3" s="142"/>
      <c r="I3" s="142"/>
      <c r="J3" s="140"/>
      <c r="K3" s="146"/>
      <c r="L3" s="147"/>
      <c r="M3" s="150" t="s">
        <v>157</v>
      </c>
    </row>
    <row r="4" ht="39.95" customHeight="1" spans="1:13">
      <c r="A4" s="75" t="s">
        <v>20</v>
      </c>
      <c r="B4" s="75" t="s">
        <v>158</v>
      </c>
      <c r="C4" s="97" t="s">
        <v>21</v>
      </c>
      <c r="D4" s="89" t="s">
        <v>22</v>
      </c>
      <c r="E4" s="75" t="s">
        <v>23</v>
      </c>
      <c r="F4" s="75" t="s">
        <v>159</v>
      </c>
      <c r="G4" s="75" t="s">
        <v>160</v>
      </c>
      <c r="H4" s="104" t="s">
        <v>161</v>
      </c>
      <c r="I4" s="104"/>
      <c r="J4" s="116" t="s">
        <v>162</v>
      </c>
      <c r="K4" s="104" t="s">
        <v>163</v>
      </c>
      <c r="L4" s="116" t="s">
        <v>164</v>
      </c>
      <c r="M4" s="116" t="s">
        <v>165</v>
      </c>
    </row>
    <row r="5" ht="90" customHeight="1" spans="1:13">
      <c r="A5" s="75"/>
      <c r="B5" s="75"/>
      <c r="C5" s="97"/>
      <c r="D5" s="89"/>
      <c r="E5" s="75"/>
      <c r="F5" s="75"/>
      <c r="G5" s="75"/>
      <c r="H5" s="104" t="s">
        <v>166</v>
      </c>
      <c r="I5" s="116" t="s">
        <v>167</v>
      </c>
      <c r="J5" s="116"/>
      <c r="K5" s="104"/>
      <c r="L5" s="116"/>
      <c r="M5" s="116"/>
    </row>
    <row r="6" ht="39.95" customHeight="1" spans="1:13">
      <c r="A6" s="75"/>
      <c r="B6" s="75"/>
      <c r="C6" s="97"/>
      <c r="D6" s="89"/>
      <c r="E6" s="75"/>
      <c r="F6" s="75" t="s">
        <v>58</v>
      </c>
      <c r="G6" s="116" t="s">
        <v>59</v>
      </c>
      <c r="H6" s="116" t="s">
        <v>60</v>
      </c>
      <c r="I6" s="116" t="s">
        <v>61</v>
      </c>
      <c r="J6" s="148" t="s">
        <v>168</v>
      </c>
      <c r="K6" s="116" t="s">
        <v>63</v>
      </c>
      <c r="L6" s="148" t="s">
        <v>64</v>
      </c>
      <c r="M6" s="148" t="s">
        <v>169</v>
      </c>
    </row>
    <row r="7" ht="39.95" customHeight="1" spans="1:13">
      <c r="A7" s="133"/>
      <c r="B7" s="134"/>
      <c r="C7" s="135" t="s">
        <v>170</v>
      </c>
      <c r="D7" s="136"/>
      <c r="E7" s="143"/>
      <c r="F7" s="144">
        <f t="shared" ref="F7:M7" si="0">SUM(F8:F11)</f>
        <v>642</v>
      </c>
      <c r="G7" s="144">
        <f t="shared" si="0"/>
        <v>6736284</v>
      </c>
      <c r="H7" s="144">
        <f t="shared" si="0"/>
        <v>3881994</v>
      </c>
      <c r="I7" s="144">
        <f t="shared" si="0"/>
        <v>3480000</v>
      </c>
      <c r="J7" s="144">
        <f t="shared" si="0"/>
        <v>625710</v>
      </c>
      <c r="K7" s="144">
        <f t="shared" si="0"/>
        <v>0</v>
      </c>
      <c r="L7" s="144">
        <f t="shared" si="0"/>
        <v>4470000</v>
      </c>
      <c r="M7" s="144">
        <f t="shared" si="0"/>
        <v>5095710</v>
      </c>
    </row>
    <row r="8" ht="39.95" customHeight="1" spans="1:13">
      <c r="A8" s="134">
        <v>125</v>
      </c>
      <c r="B8" s="134"/>
      <c r="C8" s="137" t="s">
        <v>99</v>
      </c>
      <c r="D8" s="136" t="s">
        <v>100</v>
      </c>
      <c r="E8" s="143" t="s">
        <v>171</v>
      </c>
      <c r="F8" s="145">
        <v>207</v>
      </c>
      <c r="G8" s="145">
        <v>2086005</v>
      </c>
      <c r="H8" s="145">
        <v>1274530</v>
      </c>
      <c r="I8" s="145">
        <v>1140000</v>
      </c>
      <c r="J8" s="149">
        <f t="shared" ref="J8:J11" si="1">H8+I8-G8</f>
        <v>328525</v>
      </c>
      <c r="K8" s="144"/>
      <c r="L8" s="149">
        <v>500000</v>
      </c>
      <c r="M8" s="149">
        <f t="shared" ref="M8:M11" si="2">K8+J8+L8</f>
        <v>828525</v>
      </c>
    </row>
    <row r="9" ht="39.95" customHeight="1" spans="1:13">
      <c r="A9" s="134">
        <v>126</v>
      </c>
      <c r="B9" s="134" t="s">
        <v>172</v>
      </c>
      <c r="C9" s="138" t="s">
        <v>102</v>
      </c>
      <c r="D9" s="136" t="s">
        <v>100</v>
      </c>
      <c r="E9" s="143" t="s">
        <v>173</v>
      </c>
      <c r="F9" s="145">
        <v>311</v>
      </c>
      <c r="G9" s="145">
        <v>3389909</v>
      </c>
      <c r="H9" s="145">
        <v>2033944</v>
      </c>
      <c r="I9" s="145">
        <v>1830000</v>
      </c>
      <c r="J9" s="149">
        <f t="shared" si="1"/>
        <v>474035</v>
      </c>
      <c r="K9" s="144"/>
      <c r="L9" s="149">
        <v>2910000</v>
      </c>
      <c r="M9" s="149">
        <f t="shared" si="2"/>
        <v>3384035</v>
      </c>
    </row>
    <row r="10" ht="39.95" customHeight="1" spans="1:13">
      <c r="A10" s="134">
        <v>127</v>
      </c>
      <c r="B10" s="134"/>
      <c r="C10" s="139" t="s">
        <v>104</v>
      </c>
      <c r="D10" s="136" t="s">
        <v>100</v>
      </c>
      <c r="E10" s="143" t="s">
        <v>173</v>
      </c>
      <c r="F10" s="145">
        <v>107</v>
      </c>
      <c r="G10" s="145">
        <v>1102520</v>
      </c>
      <c r="H10" s="145">
        <v>493520</v>
      </c>
      <c r="I10" s="145">
        <v>440000</v>
      </c>
      <c r="J10" s="149">
        <f t="shared" si="1"/>
        <v>-169000</v>
      </c>
      <c r="K10" s="144"/>
      <c r="L10" s="149">
        <v>1050000</v>
      </c>
      <c r="M10" s="149">
        <f t="shared" si="2"/>
        <v>881000</v>
      </c>
    </row>
    <row r="11" ht="39.95" customHeight="1" spans="1:13">
      <c r="A11" s="134">
        <v>128</v>
      </c>
      <c r="B11" s="134"/>
      <c r="C11" s="139" t="s">
        <v>105</v>
      </c>
      <c r="D11" s="136" t="s">
        <v>100</v>
      </c>
      <c r="E11" s="143" t="s">
        <v>173</v>
      </c>
      <c r="F11" s="145">
        <v>17</v>
      </c>
      <c r="G11" s="145">
        <v>157850</v>
      </c>
      <c r="H11" s="145">
        <v>80000</v>
      </c>
      <c r="I11" s="145">
        <v>70000</v>
      </c>
      <c r="J11" s="149">
        <f t="shared" si="1"/>
        <v>-7850</v>
      </c>
      <c r="K11" s="144"/>
      <c r="L11" s="149">
        <v>10000</v>
      </c>
      <c r="M11" s="149">
        <f t="shared" si="2"/>
        <v>2150</v>
      </c>
    </row>
  </sheetData>
  <mergeCells count="16">
    <mergeCell ref="A1:C1"/>
    <mergeCell ref="A2:M2"/>
    <mergeCell ref="H4:I4"/>
    <mergeCell ref="A4:A6"/>
    <mergeCell ref="B4:B6"/>
    <mergeCell ref="B7:B8"/>
    <mergeCell ref="B9:B11"/>
    <mergeCell ref="C4:C6"/>
    <mergeCell ref="D4:D6"/>
    <mergeCell ref="E4:E6"/>
    <mergeCell ref="F4:F5"/>
    <mergeCell ref="G4:G5"/>
    <mergeCell ref="J4:J5"/>
    <mergeCell ref="K4:K5"/>
    <mergeCell ref="L4:L5"/>
    <mergeCell ref="M4:M5"/>
  </mergeCells>
  <printOptions horizontalCentered="1"/>
  <pageMargins left="0.751388888888889" right="0.751388888888889" top="1" bottom="1" header="0.5" footer="0.5"/>
  <pageSetup paperSize="9" scale="47" fitToHeight="0" orientation="landscape" horizontalDpi="600" vertic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view="pageBreakPreview" zoomScale="90" zoomScaleNormal="55" workbookViewId="0">
      <pane xSplit="4" ySplit="5" topLeftCell="E6" activePane="bottomRight" state="frozen"/>
      <selection/>
      <selection pane="topRight"/>
      <selection pane="bottomLeft"/>
      <selection pane="bottomRight" activeCell="E8" sqref="E8"/>
    </sheetView>
  </sheetViews>
  <sheetFormatPr defaultColWidth="9.875" defaultRowHeight="13.5" outlineLevelRow="7"/>
  <cols>
    <col min="1" max="1" width="4.625" style="123" customWidth="1"/>
    <col min="2" max="2" width="24.375" style="124" customWidth="1"/>
    <col min="3" max="3" width="9.25" style="125" customWidth="1"/>
    <col min="4" max="4" width="17.875" style="126" customWidth="1"/>
    <col min="5" max="6" width="16.75" style="113" customWidth="1"/>
    <col min="7" max="8" width="18.625" style="113" customWidth="1"/>
    <col min="9" max="9" width="14.625" style="113" customWidth="1"/>
    <col min="10" max="10" width="13.375" style="113" customWidth="1"/>
    <col min="11" max="11" width="13.875" style="113" customWidth="1"/>
    <col min="12" max="16384" width="9.875" style="98"/>
  </cols>
  <sheetData>
    <row r="1" ht="23.25" customHeight="1" spans="1:3">
      <c r="A1" s="110" t="s">
        <v>174</v>
      </c>
      <c r="B1" s="111"/>
      <c r="C1" s="93"/>
    </row>
    <row r="2" s="120" customFormat="1" ht="30" customHeight="1" spans="1:11">
      <c r="A2" s="94" t="s">
        <v>175</v>
      </c>
      <c r="B2" s="94"/>
      <c r="C2" s="94"/>
      <c r="D2" s="127"/>
      <c r="E2" s="94"/>
      <c r="F2" s="94"/>
      <c r="G2" s="94"/>
      <c r="H2" s="94"/>
      <c r="I2" s="94"/>
      <c r="J2" s="94"/>
      <c r="K2" s="94"/>
    </row>
    <row r="3" ht="18" customHeight="1" spans="1:11">
      <c r="A3" s="112"/>
      <c r="B3" s="112"/>
      <c r="C3" s="112"/>
      <c r="D3" s="128"/>
      <c r="E3" s="114"/>
      <c r="F3" s="114"/>
      <c r="G3" s="129"/>
      <c r="H3" s="129"/>
      <c r="I3" s="129"/>
      <c r="J3" s="129"/>
      <c r="K3" s="130" t="s">
        <v>157</v>
      </c>
    </row>
    <row r="4" s="121" customFormat="1" ht="60" customHeight="1" spans="1:11">
      <c r="A4" s="75" t="s">
        <v>20</v>
      </c>
      <c r="B4" s="97" t="s">
        <v>21</v>
      </c>
      <c r="C4" s="89" t="s">
        <v>22</v>
      </c>
      <c r="D4" s="75" t="s">
        <v>23</v>
      </c>
      <c r="E4" s="100" t="s">
        <v>159</v>
      </c>
      <c r="F4" s="100" t="s">
        <v>160</v>
      </c>
      <c r="G4" s="75" t="s">
        <v>176</v>
      </c>
      <c r="H4" s="75" t="s">
        <v>162</v>
      </c>
      <c r="I4" s="75" t="s">
        <v>177</v>
      </c>
      <c r="J4" s="75" t="s">
        <v>178</v>
      </c>
      <c r="K4" s="75" t="s">
        <v>165</v>
      </c>
    </row>
    <row r="5" s="121" customFormat="1" ht="36" customHeight="1" spans="1:11">
      <c r="A5" s="75"/>
      <c r="B5" s="97"/>
      <c r="C5" s="89"/>
      <c r="D5" s="75"/>
      <c r="E5" s="100" t="s">
        <v>58</v>
      </c>
      <c r="F5" s="100" t="s">
        <v>59</v>
      </c>
      <c r="G5" s="75" t="s">
        <v>60</v>
      </c>
      <c r="H5" s="75" t="s">
        <v>179</v>
      </c>
      <c r="I5" s="75" t="s">
        <v>62</v>
      </c>
      <c r="J5" s="75" t="s">
        <v>63</v>
      </c>
      <c r="K5" s="75" t="s">
        <v>180</v>
      </c>
    </row>
    <row r="6" s="122" customFormat="1" ht="46.5" customHeight="1" spans="1:11">
      <c r="A6" s="55"/>
      <c r="B6" s="57" t="s">
        <v>170</v>
      </c>
      <c r="C6" s="58"/>
      <c r="D6" s="80"/>
      <c r="E6" s="102">
        <f t="shared" ref="E6:K6" si="0">SUM(E7:E8)</f>
        <v>2</v>
      </c>
      <c r="F6" s="102">
        <f t="shared" si="0"/>
        <v>42070</v>
      </c>
      <c r="G6" s="102">
        <f t="shared" si="0"/>
        <v>125050</v>
      </c>
      <c r="H6" s="102">
        <f t="shared" si="0"/>
        <v>82980</v>
      </c>
      <c r="I6" s="102">
        <f t="shared" si="0"/>
        <v>0</v>
      </c>
      <c r="J6" s="102">
        <f t="shared" si="0"/>
        <v>0</v>
      </c>
      <c r="K6" s="102">
        <f t="shared" si="0"/>
        <v>82980</v>
      </c>
    </row>
    <row r="7" ht="48.75" customHeight="1" spans="1:11">
      <c r="A7" s="54">
        <v>50</v>
      </c>
      <c r="B7" s="60" t="s">
        <v>99</v>
      </c>
      <c r="C7" s="58" t="s">
        <v>100</v>
      </c>
      <c r="D7" s="80" t="s">
        <v>181</v>
      </c>
      <c r="E7" s="102">
        <v>1</v>
      </c>
      <c r="F7" s="102">
        <v>22840</v>
      </c>
      <c r="G7" s="102">
        <v>68520</v>
      </c>
      <c r="H7" s="102">
        <f>G7-F7</f>
        <v>45680</v>
      </c>
      <c r="I7" s="102"/>
      <c r="J7" s="102">
        <v>0</v>
      </c>
      <c r="K7" s="102">
        <f>H7+I7+J7</f>
        <v>45680</v>
      </c>
    </row>
    <row r="8" ht="58.5" customHeight="1" spans="1:11">
      <c r="A8" s="54">
        <v>51</v>
      </c>
      <c r="B8" s="61" t="s">
        <v>102</v>
      </c>
      <c r="C8" s="58" t="s">
        <v>100</v>
      </c>
      <c r="D8" s="80" t="s">
        <v>182</v>
      </c>
      <c r="E8" s="102">
        <v>1</v>
      </c>
      <c r="F8" s="102">
        <v>19230</v>
      </c>
      <c r="G8" s="102">
        <v>56530</v>
      </c>
      <c r="H8" s="102">
        <f>G8-F8</f>
        <v>37300</v>
      </c>
      <c r="I8" s="102"/>
      <c r="J8" s="102">
        <v>0</v>
      </c>
      <c r="K8" s="102">
        <f>H8+I8+J8</f>
        <v>37300</v>
      </c>
    </row>
  </sheetData>
  <mergeCells count="6">
    <mergeCell ref="A1:B1"/>
    <mergeCell ref="A2:K2"/>
    <mergeCell ref="A4:A5"/>
    <mergeCell ref="B4:B5"/>
    <mergeCell ref="C4:C5"/>
    <mergeCell ref="D4:D5"/>
  </mergeCells>
  <printOptions horizontalCentered="1"/>
  <pageMargins left="0.700694444444444" right="0.550694444444444" top="0.751388888888889" bottom="0.751388888888889" header="0.298611111111111" footer="0.298611111111111"/>
  <pageSetup paperSize="8" fitToHeight="0" orientation="landscape" horizontalDpi="600" vertic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view="pageBreakPreview" zoomScale="80" zoomScaleNormal="40" workbookViewId="0">
      <selection activeCell="E11" sqref="E11"/>
    </sheetView>
  </sheetViews>
  <sheetFormatPr defaultColWidth="8.875" defaultRowHeight="13.5"/>
  <cols>
    <col min="1" max="1" width="25.75" style="44" customWidth="1"/>
    <col min="2" max="2" width="25.75" style="44" hidden="1" customWidth="1"/>
    <col min="3" max="13" width="25.75" style="44" customWidth="1"/>
    <col min="14" max="16384" width="8.875" style="44"/>
  </cols>
  <sheetData>
    <row r="1" ht="38.1" customHeight="1" spans="1:13">
      <c r="A1" s="110" t="s">
        <v>183</v>
      </c>
      <c r="B1" s="110"/>
      <c r="C1" s="111"/>
      <c r="D1" s="93"/>
      <c r="E1" s="98"/>
      <c r="F1" s="98"/>
      <c r="G1" s="98"/>
      <c r="H1" s="113"/>
      <c r="I1" s="113"/>
      <c r="J1" s="113"/>
      <c r="K1" s="113"/>
      <c r="L1" s="113"/>
      <c r="M1" s="117"/>
    </row>
    <row r="2" ht="38.1" customHeight="1" spans="1:13">
      <c r="A2" s="94" t="s">
        <v>184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18"/>
    </row>
    <row r="3" ht="38.1" customHeight="1" spans="1:13">
      <c r="A3" s="112"/>
      <c r="B3" s="112"/>
      <c r="C3" s="112"/>
      <c r="D3" s="112"/>
      <c r="E3" s="112"/>
      <c r="F3" s="112"/>
      <c r="G3" s="112"/>
      <c r="H3" s="114"/>
      <c r="I3" s="114"/>
      <c r="J3" s="113"/>
      <c r="K3" s="113"/>
      <c r="L3" s="113"/>
      <c r="M3" s="119" t="s">
        <v>157</v>
      </c>
    </row>
    <row r="4" ht="38.1" customHeight="1" spans="1:13">
      <c r="A4" s="75" t="s">
        <v>20</v>
      </c>
      <c r="B4" s="75" t="s">
        <v>158</v>
      </c>
      <c r="C4" s="97" t="s">
        <v>21</v>
      </c>
      <c r="D4" s="89" t="s">
        <v>22</v>
      </c>
      <c r="E4" s="75" t="s">
        <v>23</v>
      </c>
      <c r="F4" s="75" t="s">
        <v>159</v>
      </c>
      <c r="G4" s="75" t="s">
        <v>160</v>
      </c>
      <c r="H4" s="104" t="s">
        <v>161</v>
      </c>
      <c r="I4" s="104"/>
      <c r="J4" s="104" t="s">
        <v>162</v>
      </c>
      <c r="K4" s="104" t="s">
        <v>177</v>
      </c>
      <c r="L4" s="75" t="s">
        <v>164</v>
      </c>
      <c r="M4" s="75" t="s">
        <v>165</v>
      </c>
    </row>
    <row r="5" ht="90" customHeight="1" spans="1:13">
      <c r="A5" s="75"/>
      <c r="B5" s="75"/>
      <c r="C5" s="97"/>
      <c r="D5" s="89"/>
      <c r="E5" s="75"/>
      <c r="F5" s="75"/>
      <c r="G5" s="75"/>
      <c r="H5" s="104" t="s">
        <v>166</v>
      </c>
      <c r="I5" s="116" t="s">
        <v>167</v>
      </c>
      <c r="J5" s="104"/>
      <c r="K5" s="104"/>
      <c r="L5" s="75"/>
      <c r="M5" s="75"/>
    </row>
    <row r="6" ht="38.1" customHeight="1" spans="1:13">
      <c r="A6" s="75"/>
      <c r="B6" s="75"/>
      <c r="C6" s="97"/>
      <c r="D6" s="89"/>
      <c r="E6" s="75"/>
      <c r="F6" s="75" t="s">
        <v>58</v>
      </c>
      <c r="G6" s="75" t="s">
        <v>59</v>
      </c>
      <c r="H6" s="75" t="s">
        <v>60</v>
      </c>
      <c r="I6" s="75" t="s">
        <v>61</v>
      </c>
      <c r="J6" s="75" t="s">
        <v>168</v>
      </c>
      <c r="K6" s="75" t="s">
        <v>63</v>
      </c>
      <c r="L6" s="75" t="s">
        <v>64</v>
      </c>
      <c r="M6" s="73" t="s">
        <v>169</v>
      </c>
    </row>
    <row r="7" ht="38.1" customHeight="1" spans="1:13">
      <c r="A7" s="55"/>
      <c r="B7" s="59"/>
      <c r="C7" s="57" t="s">
        <v>170</v>
      </c>
      <c r="D7" s="58"/>
      <c r="E7" s="80"/>
      <c r="F7" s="102">
        <f t="shared" ref="F7:M7" si="0">SUM(F8:F11)</f>
        <v>385</v>
      </c>
      <c r="G7" s="102">
        <f t="shared" si="0"/>
        <v>2243750</v>
      </c>
      <c r="H7" s="102">
        <f t="shared" si="0"/>
        <v>809020</v>
      </c>
      <c r="I7" s="102">
        <f t="shared" si="0"/>
        <v>710000</v>
      </c>
      <c r="J7" s="102">
        <f t="shared" si="0"/>
        <v>-724730</v>
      </c>
      <c r="K7" s="102">
        <f t="shared" si="0"/>
        <v>0</v>
      </c>
      <c r="L7" s="102">
        <f t="shared" si="0"/>
        <v>2980000</v>
      </c>
      <c r="M7" s="102">
        <f t="shared" si="0"/>
        <v>2255270</v>
      </c>
    </row>
    <row r="8" ht="38.1" customHeight="1" spans="1:13">
      <c r="A8" s="54">
        <v>102</v>
      </c>
      <c r="B8" s="59"/>
      <c r="C8" s="60" t="s">
        <v>99</v>
      </c>
      <c r="D8" s="58" t="s">
        <v>100</v>
      </c>
      <c r="E8" s="80" t="s">
        <v>181</v>
      </c>
      <c r="F8" s="115">
        <v>1</v>
      </c>
      <c r="G8" s="115">
        <v>5710</v>
      </c>
      <c r="H8" s="102">
        <v>5710</v>
      </c>
      <c r="I8" s="102">
        <v>0</v>
      </c>
      <c r="J8" s="102">
        <f t="shared" ref="J8:J11" si="1">H8+I8-G8</f>
        <v>0</v>
      </c>
      <c r="K8" s="102"/>
      <c r="L8" s="102">
        <v>10000</v>
      </c>
      <c r="M8" s="103">
        <f t="shared" ref="M8:M11" si="2">J8+K8+L8</f>
        <v>10000</v>
      </c>
    </row>
    <row r="9" ht="38.1" customHeight="1" spans="1:13">
      <c r="A9" s="54">
        <v>103</v>
      </c>
      <c r="B9" s="59"/>
      <c r="C9" s="61" t="s">
        <v>102</v>
      </c>
      <c r="D9" s="58" t="s">
        <v>100</v>
      </c>
      <c r="E9" s="80" t="s">
        <v>182</v>
      </c>
      <c r="F9" s="115">
        <v>301</v>
      </c>
      <c r="G9" s="115">
        <v>1751930</v>
      </c>
      <c r="H9" s="102">
        <v>504860</v>
      </c>
      <c r="I9" s="102">
        <v>450000</v>
      </c>
      <c r="J9" s="102">
        <f t="shared" si="1"/>
        <v>-797070</v>
      </c>
      <c r="K9" s="102"/>
      <c r="L9" s="102">
        <v>2550000</v>
      </c>
      <c r="M9" s="103">
        <f t="shared" si="2"/>
        <v>1752930</v>
      </c>
    </row>
    <row r="10" ht="38.1" customHeight="1" spans="1:13">
      <c r="A10" s="54">
        <v>104</v>
      </c>
      <c r="B10" s="59"/>
      <c r="C10" s="62" t="s">
        <v>104</v>
      </c>
      <c r="D10" s="58" t="s">
        <v>100</v>
      </c>
      <c r="E10" s="80" t="s">
        <v>182</v>
      </c>
      <c r="F10" s="115">
        <v>46</v>
      </c>
      <c r="G10" s="115">
        <v>291860</v>
      </c>
      <c r="H10" s="102">
        <v>125200</v>
      </c>
      <c r="I10" s="102">
        <v>110000</v>
      </c>
      <c r="J10" s="102">
        <f t="shared" si="1"/>
        <v>-56660</v>
      </c>
      <c r="K10" s="102"/>
      <c r="L10" s="102">
        <v>350000</v>
      </c>
      <c r="M10" s="103">
        <f t="shared" si="2"/>
        <v>293340</v>
      </c>
    </row>
    <row r="11" ht="38.1" customHeight="1" spans="1:13">
      <c r="A11" s="54">
        <v>105</v>
      </c>
      <c r="B11" s="59"/>
      <c r="C11" s="62" t="s">
        <v>105</v>
      </c>
      <c r="D11" s="58" t="s">
        <v>100</v>
      </c>
      <c r="E11" s="80" t="s">
        <v>182</v>
      </c>
      <c r="F11" s="115">
        <v>37</v>
      </c>
      <c r="G11" s="115">
        <v>194250</v>
      </c>
      <c r="H11" s="102">
        <v>173250</v>
      </c>
      <c r="I11" s="102">
        <v>150000</v>
      </c>
      <c r="J11" s="102">
        <f t="shared" si="1"/>
        <v>129000</v>
      </c>
      <c r="K11" s="102"/>
      <c r="L11" s="102">
        <v>70000</v>
      </c>
      <c r="M11" s="103">
        <f t="shared" si="2"/>
        <v>199000</v>
      </c>
    </row>
  </sheetData>
  <mergeCells count="15">
    <mergeCell ref="A1:C1"/>
    <mergeCell ref="A2:M2"/>
    <mergeCell ref="H4:I4"/>
    <mergeCell ref="A4:A6"/>
    <mergeCell ref="B4:B6"/>
    <mergeCell ref="B7:B11"/>
    <mergeCell ref="C4:C6"/>
    <mergeCell ref="D4:D6"/>
    <mergeCell ref="E4:E6"/>
    <mergeCell ref="F4:F5"/>
    <mergeCell ref="G4:G5"/>
    <mergeCell ref="J4:J5"/>
    <mergeCell ref="K4:K5"/>
    <mergeCell ref="L4:L5"/>
    <mergeCell ref="M4:M5"/>
  </mergeCells>
  <printOptions horizontalCentered="1"/>
  <pageMargins left="0.751388888888889" right="0.751388888888889" top="1" bottom="1" header="0.5" footer="0.5"/>
  <pageSetup paperSize="9" scale="42" fitToHeight="0" orientation="landscape" horizontalDpi="600" vertic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view="pageBreakPreview" zoomScale="90" zoomScaleNormal="40" workbookViewId="0">
      <selection activeCell="H14" sqref="H14"/>
    </sheetView>
  </sheetViews>
  <sheetFormatPr defaultColWidth="8.875" defaultRowHeight="13.5"/>
  <cols>
    <col min="1" max="16" width="20.75" style="44" customWidth="1"/>
    <col min="17" max="16384" width="8.875" style="44"/>
  </cols>
  <sheetData>
    <row r="1" ht="39.95" customHeight="1" spans="1:16">
      <c r="A1" s="91" t="s">
        <v>185</v>
      </c>
      <c r="B1" s="91"/>
      <c r="C1" s="92"/>
      <c r="D1" s="93"/>
      <c r="E1" s="98"/>
      <c r="F1" s="99"/>
      <c r="G1" s="99"/>
      <c r="H1" s="99"/>
      <c r="I1" s="99"/>
      <c r="J1" s="99"/>
      <c r="K1" s="99"/>
      <c r="L1" s="99"/>
      <c r="M1" s="99"/>
      <c r="N1" s="105"/>
      <c r="O1" s="106"/>
      <c r="P1" s="98"/>
    </row>
    <row r="2" ht="39.95" customHeight="1" spans="1:16">
      <c r="A2" s="94" t="s">
        <v>186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ht="39.95" customHeight="1" spans="1:16">
      <c r="A3" s="95"/>
      <c r="B3" s="95"/>
      <c r="C3" s="96"/>
      <c r="D3" s="93"/>
      <c r="E3" s="98"/>
      <c r="F3" s="99"/>
      <c r="G3" s="99"/>
      <c r="H3" s="99"/>
      <c r="I3" s="99"/>
      <c r="J3" s="99"/>
      <c r="K3" s="99"/>
      <c r="L3" s="99"/>
      <c r="M3" s="99"/>
      <c r="N3" s="107"/>
      <c r="O3" s="108"/>
      <c r="P3" s="109" t="s">
        <v>157</v>
      </c>
    </row>
    <row r="4" ht="39.95" customHeight="1" spans="1:16">
      <c r="A4" s="75" t="s">
        <v>20</v>
      </c>
      <c r="B4" s="75" t="s">
        <v>158</v>
      </c>
      <c r="C4" s="97" t="s">
        <v>21</v>
      </c>
      <c r="D4" s="89" t="s">
        <v>22</v>
      </c>
      <c r="E4" s="75" t="s">
        <v>23</v>
      </c>
      <c r="F4" s="75" t="s">
        <v>187</v>
      </c>
      <c r="G4" s="75" t="s">
        <v>188</v>
      </c>
      <c r="H4" s="100" t="s">
        <v>189</v>
      </c>
      <c r="I4" s="75" t="s">
        <v>190</v>
      </c>
      <c r="J4" s="75"/>
      <c r="K4" s="75"/>
      <c r="L4" s="104" t="s">
        <v>162</v>
      </c>
      <c r="M4" s="104" t="s">
        <v>177</v>
      </c>
      <c r="N4" s="75" t="s">
        <v>164</v>
      </c>
      <c r="O4" s="75" t="s">
        <v>191</v>
      </c>
      <c r="P4" s="104" t="s">
        <v>192</v>
      </c>
    </row>
    <row r="5" ht="93" customHeight="1" spans="1:16">
      <c r="A5" s="75"/>
      <c r="B5" s="75"/>
      <c r="C5" s="97"/>
      <c r="D5" s="89"/>
      <c r="E5" s="75"/>
      <c r="F5" s="75"/>
      <c r="G5" s="75"/>
      <c r="H5" s="101"/>
      <c r="I5" s="75" t="s">
        <v>166</v>
      </c>
      <c r="J5" s="75" t="s">
        <v>193</v>
      </c>
      <c r="K5" s="75" t="s">
        <v>194</v>
      </c>
      <c r="L5" s="104"/>
      <c r="M5" s="104"/>
      <c r="N5" s="75"/>
      <c r="O5" s="75"/>
      <c r="P5" s="104"/>
    </row>
    <row r="6" ht="39.95" customHeight="1" spans="1:16">
      <c r="A6" s="75"/>
      <c r="B6" s="75"/>
      <c r="C6" s="97"/>
      <c r="D6" s="89"/>
      <c r="E6" s="75"/>
      <c r="F6" s="75" t="s">
        <v>58</v>
      </c>
      <c r="G6" s="75" t="s">
        <v>59</v>
      </c>
      <c r="H6" s="75" t="s">
        <v>195</v>
      </c>
      <c r="I6" s="75" t="s">
        <v>61</v>
      </c>
      <c r="J6" s="75" t="s">
        <v>62</v>
      </c>
      <c r="K6" s="75" t="s">
        <v>63</v>
      </c>
      <c r="L6" s="75" t="s">
        <v>196</v>
      </c>
      <c r="M6" s="75" t="s">
        <v>65</v>
      </c>
      <c r="N6" s="100" t="s">
        <v>66</v>
      </c>
      <c r="O6" s="75" t="s">
        <v>67</v>
      </c>
      <c r="P6" s="75" t="s">
        <v>197</v>
      </c>
    </row>
    <row r="7" ht="39.95" customHeight="1" spans="1:16">
      <c r="A7" s="55"/>
      <c r="B7" s="59"/>
      <c r="C7" s="57" t="s">
        <v>98</v>
      </c>
      <c r="D7" s="80"/>
      <c r="E7" s="80"/>
      <c r="F7" s="102">
        <f t="shared" ref="F7:P7" si="0">SUM(F8:F11)</f>
        <v>780</v>
      </c>
      <c r="G7" s="102">
        <f t="shared" si="0"/>
        <v>872</v>
      </c>
      <c r="H7" s="102">
        <f t="shared" si="0"/>
        <v>2725800</v>
      </c>
      <c r="I7" s="102">
        <f t="shared" si="0"/>
        <v>1361250</v>
      </c>
      <c r="J7" s="102">
        <f t="shared" si="0"/>
        <v>600000</v>
      </c>
      <c r="K7" s="102">
        <f t="shared" si="0"/>
        <v>4576251</v>
      </c>
      <c r="L7" s="102">
        <f t="shared" si="0"/>
        <v>3811701</v>
      </c>
      <c r="M7" s="102">
        <f t="shared" si="0"/>
        <v>0</v>
      </c>
      <c r="N7" s="102">
        <f t="shared" si="0"/>
        <v>270000</v>
      </c>
      <c r="O7" s="102">
        <f t="shared" si="0"/>
        <v>630000</v>
      </c>
      <c r="P7" s="102">
        <f t="shared" si="0"/>
        <v>4711701</v>
      </c>
    </row>
    <row r="8" ht="39.95" customHeight="1" spans="1:16">
      <c r="A8" s="54">
        <v>123</v>
      </c>
      <c r="B8" s="59"/>
      <c r="C8" s="60" t="s">
        <v>99</v>
      </c>
      <c r="D8" s="80" t="s">
        <v>100</v>
      </c>
      <c r="E8" s="80" t="s">
        <v>171</v>
      </c>
      <c r="F8" s="103">
        <v>193</v>
      </c>
      <c r="G8" s="103">
        <v>200</v>
      </c>
      <c r="H8" s="103">
        <f t="shared" ref="H8:H11" si="1">(F8+G8)*1650</f>
        <v>648450</v>
      </c>
      <c r="I8" s="103">
        <v>556050</v>
      </c>
      <c r="J8" s="103">
        <v>260000</v>
      </c>
      <c r="K8" s="103">
        <v>1904117</v>
      </c>
      <c r="L8" s="103">
        <f t="shared" ref="L8:L11" si="2">I8+J8+K8-H8</f>
        <v>2071717</v>
      </c>
      <c r="M8" s="103"/>
      <c r="N8" s="103">
        <v>0</v>
      </c>
      <c r="O8" s="103">
        <v>0</v>
      </c>
      <c r="P8" s="103">
        <f t="shared" ref="P8:P11" si="3">L8+M8+N8+O8</f>
        <v>2071717</v>
      </c>
    </row>
    <row r="9" ht="39.95" customHeight="1" spans="1:16">
      <c r="A9" s="54">
        <v>124</v>
      </c>
      <c r="B9" s="59"/>
      <c r="C9" s="61" t="s">
        <v>102</v>
      </c>
      <c r="D9" s="80" t="s">
        <v>100</v>
      </c>
      <c r="E9" s="80" t="s">
        <v>173</v>
      </c>
      <c r="F9" s="103">
        <v>484</v>
      </c>
      <c r="G9" s="103">
        <v>518</v>
      </c>
      <c r="H9" s="103">
        <f t="shared" si="1"/>
        <v>1653300</v>
      </c>
      <c r="I9" s="103">
        <v>521400</v>
      </c>
      <c r="J9" s="103">
        <v>200000</v>
      </c>
      <c r="K9" s="103">
        <v>1683267</v>
      </c>
      <c r="L9" s="103">
        <f t="shared" si="2"/>
        <v>751367</v>
      </c>
      <c r="M9" s="103"/>
      <c r="N9" s="103">
        <v>270000</v>
      </c>
      <c r="O9" s="103">
        <v>630000</v>
      </c>
      <c r="P9" s="103">
        <f t="shared" si="3"/>
        <v>1651367</v>
      </c>
    </row>
    <row r="10" ht="39.95" customHeight="1" spans="1:16">
      <c r="A10" s="54">
        <v>125</v>
      </c>
      <c r="B10" s="59"/>
      <c r="C10" s="62" t="s">
        <v>104</v>
      </c>
      <c r="D10" s="80" t="s">
        <v>100</v>
      </c>
      <c r="E10" s="80" t="s">
        <v>173</v>
      </c>
      <c r="F10" s="103">
        <v>62</v>
      </c>
      <c r="G10" s="103">
        <v>107</v>
      </c>
      <c r="H10" s="103">
        <f t="shared" si="1"/>
        <v>278850</v>
      </c>
      <c r="I10" s="103">
        <v>155100</v>
      </c>
      <c r="J10" s="103">
        <v>80000</v>
      </c>
      <c r="K10" s="103">
        <v>548567</v>
      </c>
      <c r="L10" s="103">
        <f t="shared" si="2"/>
        <v>504817</v>
      </c>
      <c r="M10" s="103"/>
      <c r="N10" s="103">
        <v>0</v>
      </c>
      <c r="O10" s="103">
        <v>0</v>
      </c>
      <c r="P10" s="103">
        <f t="shared" si="3"/>
        <v>504817</v>
      </c>
    </row>
    <row r="11" ht="39.95" customHeight="1" spans="1:16">
      <c r="A11" s="54">
        <v>126</v>
      </c>
      <c r="B11" s="59"/>
      <c r="C11" s="62" t="s">
        <v>105</v>
      </c>
      <c r="D11" s="80" t="s">
        <v>100</v>
      </c>
      <c r="E11" s="80" t="s">
        <v>173</v>
      </c>
      <c r="F11" s="103">
        <v>41</v>
      </c>
      <c r="G11" s="103">
        <v>47</v>
      </c>
      <c r="H11" s="103">
        <f t="shared" si="1"/>
        <v>145200</v>
      </c>
      <c r="I11" s="103">
        <v>128700</v>
      </c>
      <c r="J11" s="103">
        <v>60000</v>
      </c>
      <c r="K11" s="103">
        <v>440300</v>
      </c>
      <c r="L11" s="103">
        <f t="shared" si="2"/>
        <v>483800</v>
      </c>
      <c r="M11" s="103"/>
      <c r="N11" s="103">
        <v>0</v>
      </c>
      <c r="O11" s="103">
        <v>0</v>
      </c>
      <c r="P11" s="103">
        <f t="shared" si="3"/>
        <v>483800</v>
      </c>
    </row>
  </sheetData>
  <mergeCells count="18">
    <mergeCell ref="A1:C1"/>
    <mergeCell ref="A2:P2"/>
    <mergeCell ref="A3:C3"/>
    <mergeCell ref="I4:K4"/>
    <mergeCell ref="A4:A6"/>
    <mergeCell ref="B4:B6"/>
    <mergeCell ref="B7:B11"/>
    <mergeCell ref="C4:C6"/>
    <mergeCell ref="D4:D6"/>
    <mergeCell ref="E4:E6"/>
    <mergeCell ref="F4:F5"/>
    <mergeCell ref="G4:G5"/>
    <mergeCell ref="H4:H5"/>
    <mergeCell ref="L4:L5"/>
    <mergeCell ref="M4:M5"/>
    <mergeCell ref="N4:N5"/>
    <mergeCell ref="O4:O5"/>
    <mergeCell ref="P4:P5"/>
  </mergeCells>
  <printOptions horizontalCentered="1"/>
  <pageMargins left="0.751388888888889" right="0.751388888888889" top="1" bottom="1" header="0.5" footer="0.5"/>
  <pageSetup paperSize="9" scale="40" fitToHeight="0" orientation="landscape" horizontalDpi="600" vertic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view="pageBreakPreview" zoomScale="90" zoomScaleNormal="55" workbookViewId="0">
      <selection activeCell="P8" sqref="P8:P11"/>
    </sheetView>
  </sheetViews>
  <sheetFormatPr defaultColWidth="8.875" defaultRowHeight="13.5"/>
  <cols>
    <col min="1" max="16" width="20.75" style="44" customWidth="1"/>
    <col min="17" max="16384" width="8.875" style="44"/>
  </cols>
  <sheetData>
    <row r="1" ht="39.95" customHeight="1" spans="1:16">
      <c r="A1" s="45" t="s">
        <v>198</v>
      </c>
      <c r="B1" s="46"/>
      <c r="C1" s="47"/>
      <c r="D1" s="48"/>
      <c r="E1" s="63"/>
      <c r="F1" s="64"/>
      <c r="G1" s="65"/>
      <c r="H1" s="64"/>
      <c r="I1" s="64"/>
      <c r="J1" s="65"/>
      <c r="K1" s="64"/>
      <c r="L1" s="65"/>
      <c r="M1" s="85"/>
      <c r="N1" s="86"/>
      <c r="O1" s="85"/>
      <c r="P1" s="85"/>
    </row>
    <row r="2" ht="39.95" customHeight="1" spans="1:16">
      <c r="A2" s="49" t="s">
        <v>199</v>
      </c>
      <c r="B2" s="50"/>
      <c r="C2" s="50"/>
      <c r="D2" s="50"/>
      <c r="E2" s="66"/>
      <c r="F2" s="67"/>
      <c r="G2" s="68"/>
      <c r="H2" s="67"/>
      <c r="I2" s="67"/>
      <c r="J2" s="50"/>
      <c r="K2" s="67"/>
      <c r="L2" s="68"/>
      <c r="M2" s="67"/>
      <c r="N2" s="50"/>
      <c r="O2" s="67"/>
      <c r="P2" s="67"/>
    </row>
    <row r="3" ht="39.95" customHeight="1" spans="1:16">
      <c r="A3" s="51"/>
      <c r="B3" s="51"/>
      <c r="C3" s="52"/>
      <c r="D3" s="51"/>
      <c r="E3" s="69"/>
      <c r="F3" s="70"/>
      <c r="G3" s="71"/>
      <c r="H3" s="72"/>
      <c r="I3" s="70"/>
      <c r="J3" s="71"/>
      <c r="K3" s="72"/>
      <c r="L3" s="70"/>
      <c r="M3" s="85"/>
      <c r="N3" s="86"/>
      <c r="O3" s="87" t="s">
        <v>157</v>
      </c>
      <c r="P3" s="88"/>
    </row>
    <row r="4" ht="39.95" customHeight="1" spans="1:16">
      <c r="A4" s="53" t="s">
        <v>20</v>
      </c>
      <c r="B4" s="53" t="s">
        <v>158</v>
      </c>
      <c r="C4" s="53" t="s">
        <v>200</v>
      </c>
      <c r="D4" s="53" t="s">
        <v>23</v>
      </c>
      <c r="E4" s="53" t="s">
        <v>22</v>
      </c>
      <c r="F4" s="73" t="s">
        <v>201</v>
      </c>
      <c r="G4" s="74"/>
      <c r="H4" s="73"/>
      <c r="I4" s="73" t="s">
        <v>202</v>
      </c>
      <c r="J4" s="84"/>
      <c r="K4" s="73"/>
      <c r="L4" s="74" t="s">
        <v>203</v>
      </c>
      <c r="M4" s="73"/>
      <c r="N4" s="74" t="s">
        <v>204</v>
      </c>
      <c r="O4" s="73"/>
      <c r="P4" s="75" t="s">
        <v>205</v>
      </c>
    </row>
    <row r="5" ht="39.95" customHeight="1" spans="1:16">
      <c r="A5" s="53"/>
      <c r="B5" s="53"/>
      <c r="C5" s="53"/>
      <c r="D5" s="53"/>
      <c r="E5" s="53"/>
      <c r="F5" s="75" t="s">
        <v>206</v>
      </c>
      <c r="G5" s="76" t="s">
        <v>207</v>
      </c>
      <c r="H5" s="75" t="s">
        <v>208</v>
      </c>
      <c r="I5" s="75" t="s">
        <v>209</v>
      </c>
      <c r="J5" s="76" t="s">
        <v>210</v>
      </c>
      <c r="K5" s="75" t="s">
        <v>208</v>
      </c>
      <c r="L5" s="76" t="s">
        <v>211</v>
      </c>
      <c r="M5" s="75" t="s">
        <v>208</v>
      </c>
      <c r="N5" s="89" t="s">
        <v>212</v>
      </c>
      <c r="O5" s="75" t="s">
        <v>208</v>
      </c>
      <c r="P5" s="75"/>
    </row>
    <row r="6" ht="39.95" customHeight="1" spans="1:16">
      <c r="A6" s="54" t="s">
        <v>213</v>
      </c>
      <c r="B6" s="54"/>
      <c r="C6" s="54"/>
      <c r="D6" s="54"/>
      <c r="E6" s="77"/>
      <c r="F6" s="78" t="s">
        <v>58</v>
      </c>
      <c r="G6" s="79" t="s">
        <v>214</v>
      </c>
      <c r="H6" s="78" t="s">
        <v>60</v>
      </c>
      <c r="I6" s="78" t="s">
        <v>61</v>
      </c>
      <c r="J6" s="79" t="s">
        <v>62</v>
      </c>
      <c r="K6" s="78" t="s">
        <v>63</v>
      </c>
      <c r="L6" s="79" t="s">
        <v>64</v>
      </c>
      <c r="M6" s="78" t="s">
        <v>65</v>
      </c>
      <c r="N6" s="90" t="s">
        <v>66</v>
      </c>
      <c r="O6" s="78" t="s">
        <v>67</v>
      </c>
      <c r="P6" s="78" t="s">
        <v>215</v>
      </c>
    </row>
    <row r="7" ht="39.95" customHeight="1" spans="1:16">
      <c r="A7" s="55"/>
      <c r="B7" s="56" t="s">
        <v>172</v>
      </c>
      <c r="C7" s="57" t="s">
        <v>170</v>
      </c>
      <c r="D7" s="58"/>
      <c r="E7" s="80"/>
      <c r="F7" s="81">
        <f t="shared" ref="F7:I7" si="0">SUM(F8:F11)</f>
        <v>4003</v>
      </c>
      <c r="G7" s="82">
        <f t="shared" si="0"/>
        <v>0.0176</v>
      </c>
      <c r="H7" s="81">
        <f t="shared" si="0"/>
        <v>94400</v>
      </c>
      <c r="I7" s="81">
        <f t="shared" si="0"/>
        <v>56600</v>
      </c>
      <c r="J7" s="78" t="s">
        <v>216</v>
      </c>
      <c r="K7" s="81">
        <f t="shared" ref="K7:P7" si="1">SUM(K8:K11)</f>
        <v>134000</v>
      </c>
      <c r="L7" s="78" t="s">
        <v>216</v>
      </c>
      <c r="M7" s="81">
        <f t="shared" si="1"/>
        <v>104000</v>
      </c>
      <c r="N7" s="78" t="s">
        <v>216</v>
      </c>
      <c r="O7" s="81">
        <f t="shared" si="1"/>
        <v>200000</v>
      </c>
      <c r="P7" s="81">
        <f t="shared" si="1"/>
        <v>532400</v>
      </c>
    </row>
    <row r="8" ht="39.95" customHeight="1" spans="1:16">
      <c r="A8" s="54">
        <v>126</v>
      </c>
      <c r="B8" s="59"/>
      <c r="C8" s="60" t="s">
        <v>99</v>
      </c>
      <c r="D8" s="58" t="s">
        <v>100</v>
      </c>
      <c r="E8" s="80" t="s">
        <v>171</v>
      </c>
      <c r="F8" s="83">
        <v>1679</v>
      </c>
      <c r="G8" s="79">
        <v>0.0074</v>
      </c>
      <c r="H8" s="78">
        <v>39700</v>
      </c>
      <c r="I8" s="78">
        <v>20040</v>
      </c>
      <c r="J8" s="79">
        <v>0.0838</v>
      </c>
      <c r="K8" s="78">
        <v>37000</v>
      </c>
      <c r="L8" s="79">
        <v>1</v>
      </c>
      <c r="M8" s="78">
        <v>26000</v>
      </c>
      <c r="N8" s="54" t="s">
        <v>217</v>
      </c>
      <c r="O8" s="78">
        <v>50000</v>
      </c>
      <c r="P8" s="78">
        <f t="shared" ref="P8:P11" si="2">H8+K8+M8+O8</f>
        <v>152700</v>
      </c>
    </row>
    <row r="9" ht="39.95" customHeight="1" spans="1:16">
      <c r="A9" s="54">
        <v>127</v>
      </c>
      <c r="B9" s="59"/>
      <c r="C9" s="61" t="s">
        <v>102</v>
      </c>
      <c r="D9" s="58" t="s">
        <v>100</v>
      </c>
      <c r="E9" s="80" t="s">
        <v>173</v>
      </c>
      <c r="F9" s="83">
        <v>1203</v>
      </c>
      <c r="G9" s="79">
        <v>0.0053</v>
      </c>
      <c r="H9" s="78">
        <v>28400</v>
      </c>
      <c r="I9" s="78">
        <v>17022</v>
      </c>
      <c r="J9" s="79">
        <v>0.0707</v>
      </c>
      <c r="K9" s="78">
        <v>37000</v>
      </c>
      <c r="L9" s="79">
        <v>1</v>
      </c>
      <c r="M9" s="78">
        <v>26000</v>
      </c>
      <c r="N9" s="54" t="s">
        <v>217</v>
      </c>
      <c r="O9" s="78">
        <v>50000</v>
      </c>
      <c r="P9" s="78">
        <f t="shared" si="2"/>
        <v>141400</v>
      </c>
    </row>
    <row r="10" ht="39.95" customHeight="1" spans="1:16">
      <c r="A10" s="54">
        <v>128</v>
      </c>
      <c r="B10" s="59"/>
      <c r="C10" s="62" t="s">
        <v>104</v>
      </c>
      <c r="D10" s="58" t="s">
        <v>100</v>
      </c>
      <c r="E10" s="80" t="s">
        <v>173</v>
      </c>
      <c r="F10" s="83">
        <v>614</v>
      </c>
      <c r="G10" s="79">
        <v>0.0027</v>
      </c>
      <c r="H10" s="78">
        <v>14500</v>
      </c>
      <c r="I10" s="78">
        <v>11912</v>
      </c>
      <c r="J10" s="79">
        <v>0.0515</v>
      </c>
      <c r="K10" s="78">
        <v>23000</v>
      </c>
      <c r="L10" s="79">
        <v>1</v>
      </c>
      <c r="M10" s="78">
        <v>26000</v>
      </c>
      <c r="N10" s="54" t="s">
        <v>217</v>
      </c>
      <c r="O10" s="78">
        <v>50000</v>
      </c>
      <c r="P10" s="78">
        <f t="shared" si="2"/>
        <v>113500</v>
      </c>
    </row>
    <row r="11" ht="39.95" customHeight="1" spans="1:16">
      <c r="A11" s="54">
        <v>129</v>
      </c>
      <c r="B11" s="59"/>
      <c r="C11" s="62" t="s">
        <v>105</v>
      </c>
      <c r="D11" s="58" t="s">
        <v>100</v>
      </c>
      <c r="E11" s="80" t="s">
        <v>173</v>
      </c>
      <c r="F11" s="83">
        <v>507</v>
      </c>
      <c r="G11" s="79">
        <v>0.0022</v>
      </c>
      <c r="H11" s="78">
        <v>11800</v>
      </c>
      <c r="I11" s="78">
        <v>7626</v>
      </c>
      <c r="J11" s="79">
        <v>0.0665</v>
      </c>
      <c r="K11" s="78">
        <v>37000</v>
      </c>
      <c r="L11" s="79">
        <v>1</v>
      </c>
      <c r="M11" s="78">
        <v>26000</v>
      </c>
      <c r="N11" s="54" t="s">
        <v>217</v>
      </c>
      <c r="O11" s="78">
        <v>50000</v>
      </c>
      <c r="P11" s="78">
        <f t="shared" si="2"/>
        <v>124800</v>
      </c>
    </row>
  </sheetData>
  <mergeCells count="14">
    <mergeCell ref="A2:P2"/>
    <mergeCell ref="O3:P3"/>
    <mergeCell ref="F4:H4"/>
    <mergeCell ref="I4:K4"/>
    <mergeCell ref="L4:M4"/>
    <mergeCell ref="N4:O4"/>
    <mergeCell ref="A6:C6"/>
    <mergeCell ref="A4:A5"/>
    <mergeCell ref="B4:B5"/>
    <mergeCell ref="B7:B11"/>
    <mergeCell ref="C4:C5"/>
    <mergeCell ref="D4:D5"/>
    <mergeCell ref="E4:E5"/>
    <mergeCell ref="P4:P5"/>
  </mergeCells>
  <printOptions horizontalCentered="1"/>
  <pageMargins left="0.751388888888889" right="0.751388888888889" top="1" bottom="1" header="0.5" footer="0.5"/>
  <pageSetup paperSize="9" scale="40" fitToHeight="0" orientation="landscape" horizontalDpi="600" vertic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zoomScale="85" zoomScaleNormal="85" workbookViewId="0">
      <selection activeCell="I10" sqref="I10"/>
    </sheetView>
  </sheetViews>
  <sheetFormatPr defaultColWidth="8.88333333333333" defaultRowHeight="13.5" outlineLevelCol="6"/>
  <cols>
    <col min="1" max="7" width="20.775" style="1" customWidth="1"/>
    <col min="8" max="16384" width="8.88333333333333" style="1"/>
  </cols>
  <sheetData>
    <row r="1" ht="40" customHeight="1" spans="1:7">
      <c r="A1" s="2" t="s">
        <v>218</v>
      </c>
      <c r="B1" s="3"/>
      <c r="C1" s="3"/>
      <c r="D1" s="3"/>
      <c r="E1" s="3"/>
      <c r="F1" s="3"/>
      <c r="G1" s="36"/>
    </row>
    <row r="2" ht="40" customHeight="1" spans="1:7">
      <c r="A2" s="4" t="s">
        <v>219</v>
      </c>
      <c r="B2" s="4"/>
      <c r="C2" s="4"/>
      <c r="D2" s="4"/>
      <c r="E2" s="4"/>
      <c r="F2" s="4"/>
      <c r="G2" s="4"/>
    </row>
    <row r="3" ht="40" customHeight="1" spans="1:7">
      <c r="A3" s="5" t="s">
        <v>220</v>
      </c>
      <c r="B3" s="5"/>
      <c r="C3" s="5"/>
      <c r="D3" s="5"/>
      <c r="E3" s="5"/>
      <c r="F3" s="5"/>
      <c r="G3" s="5"/>
    </row>
    <row r="4" ht="40" customHeight="1" spans="1:7">
      <c r="A4" s="6"/>
      <c r="B4" s="7"/>
      <c r="C4" s="8"/>
      <c r="D4" s="8"/>
      <c r="E4" s="8"/>
      <c r="F4" s="8"/>
      <c r="G4" s="37"/>
    </row>
    <row r="5" ht="40" customHeight="1" spans="1:7">
      <c r="A5" s="9" t="s">
        <v>221</v>
      </c>
      <c r="B5" s="10"/>
      <c r="C5" s="9" t="s">
        <v>222</v>
      </c>
      <c r="D5" s="11"/>
      <c r="E5" s="11"/>
      <c r="F5" s="11"/>
      <c r="G5" s="10"/>
    </row>
    <row r="6" ht="40" customHeight="1" spans="1:7">
      <c r="A6" s="9" t="s">
        <v>223</v>
      </c>
      <c r="B6" s="10"/>
      <c r="C6" s="12" t="s">
        <v>224</v>
      </c>
      <c r="D6" s="13"/>
      <c r="E6" s="13"/>
      <c r="F6" s="13"/>
      <c r="G6" s="38"/>
    </row>
    <row r="7" ht="40" customHeight="1" spans="1:7">
      <c r="A7" s="9" t="s">
        <v>225</v>
      </c>
      <c r="B7" s="10"/>
      <c r="C7" s="9" t="s">
        <v>226</v>
      </c>
      <c r="D7" s="11"/>
      <c r="E7" s="23" t="s">
        <v>227</v>
      </c>
      <c r="F7" s="9" t="s">
        <v>228</v>
      </c>
      <c r="G7" s="10"/>
    </row>
    <row r="8" ht="40" customHeight="1" spans="1:7">
      <c r="A8" s="14" t="s">
        <v>229</v>
      </c>
      <c r="B8" s="15"/>
      <c r="C8" s="16" t="s">
        <v>230</v>
      </c>
      <c r="D8" s="17" t="s">
        <v>231</v>
      </c>
      <c r="E8" s="39"/>
      <c r="F8" s="39"/>
      <c r="G8" s="40"/>
    </row>
    <row r="9" ht="40" customHeight="1" spans="1:7">
      <c r="A9" s="18"/>
      <c r="B9" s="19"/>
      <c r="C9" s="20" t="s">
        <v>232</v>
      </c>
      <c r="D9" s="17" t="s">
        <v>233</v>
      </c>
      <c r="E9" s="39"/>
      <c r="F9" s="39"/>
      <c r="G9" s="40"/>
    </row>
    <row r="10" ht="40" customHeight="1" spans="1:7">
      <c r="A10" s="21"/>
      <c r="B10" s="22"/>
      <c r="C10" s="20" t="s">
        <v>234</v>
      </c>
      <c r="D10" s="17" t="s">
        <v>235</v>
      </c>
      <c r="E10" s="39"/>
      <c r="F10" s="39"/>
      <c r="G10" s="40"/>
    </row>
    <row r="11" ht="69" customHeight="1" spans="1:7">
      <c r="A11" s="23" t="s">
        <v>236</v>
      </c>
      <c r="B11" s="24" t="s">
        <v>237</v>
      </c>
      <c r="C11" s="24"/>
      <c r="D11" s="24"/>
      <c r="E11" s="24"/>
      <c r="F11" s="24"/>
      <c r="G11" s="26"/>
    </row>
    <row r="12" ht="40" customHeight="1" spans="1:7">
      <c r="A12" s="25" t="s">
        <v>238</v>
      </c>
      <c r="B12" s="26" t="s">
        <v>239</v>
      </c>
      <c r="C12" s="26" t="s">
        <v>240</v>
      </c>
      <c r="D12" s="26" t="s">
        <v>241</v>
      </c>
      <c r="E12" s="26"/>
      <c r="F12" s="26"/>
      <c r="G12" s="26" t="s">
        <v>242</v>
      </c>
    </row>
    <row r="13" ht="40" customHeight="1" spans="1:7">
      <c r="A13" s="25"/>
      <c r="B13" s="26" t="s">
        <v>243</v>
      </c>
      <c r="C13" s="27" t="s">
        <v>244</v>
      </c>
      <c r="D13" s="28" t="s">
        <v>245</v>
      </c>
      <c r="E13" s="28"/>
      <c r="F13" s="28"/>
      <c r="G13" s="41" t="s">
        <v>246</v>
      </c>
    </row>
    <row r="14" ht="40" customHeight="1" spans="1:7">
      <c r="A14" s="25"/>
      <c r="B14" s="29"/>
      <c r="C14" s="27"/>
      <c r="D14" s="28" t="s">
        <v>247</v>
      </c>
      <c r="E14" s="28"/>
      <c r="F14" s="28"/>
      <c r="G14" s="41" t="s">
        <v>246</v>
      </c>
    </row>
    <row r="15" ht="40" customHeight="1" spans="1:7">
      <c r="A15" s="25"/>
      <c r="B15" s="29"/>
      <c r="C15" s="27"/>
      <c r="D15" s="28" t="s">
        <v>248</v>
      </c>
      <c r="E15" s="28"/>
      <c r="F15" s="28"/>
      <c r="G15" s="41" t="s">
        <v>249</v>
      </c>
    </row>
    <row r="16" ht="40" customHeight="1" spans="1:7">
      <c r="A16" s="25"/>
      <c r="B16" s="29"/>
      <c r="C16" s="27"/>
      <c r="D16" s="28" t="s">
        <v>250</v>
      </c>
      <c r="E16" s="28"/>
      <c r="F16" s="28"/>
      <c r="G16" s="41" t="s">
        <v>246</v>
      </c>
    </row>
    <row r="17" ht="40" customHeight="1" spans="1:7">
      <c r="A17" s="25"/>
      <c r="B17" s="29"/>
      <c r="C17" s="27"/>
      <c r="D17" s="30" t="s">
        <v>251</v>
      </c>
      <c r="E17" s="30"/>
      <c r="F17" s="30"/>
      <c r="G17" s="41">
        <v>1</v>
      </c>
    </row>
    <row r="18" ht="40" customHeight="1" spans="1:7">
      <c r="A18" s="31"/>
      <c r="B18" s="32"/>
      <c r="C18" s="33"/>
      <c r="D18" s="30" t="s">
        <v>252</v>
      </c>
      <c r="E18" s="30"/>
      <c r="F18" s="30"/>
      <c r="G18" s="41">
        <v>1</v>
      </c>
    </row>
    <row r="19" ht="40" customHeight="1" spans="1:7">
      <c r="A19" s="25"/>
      <c r="B19" s="29"/>
      <c r="C19" s="26" t="s">
        <v>253</v>
      </c>
      <c r="D19" s="28" t="s">
        <v>254</v>
      </c>
      <c r="E19" s="28"/>
      <c r="F19" s="28"/>
      <c r="G19" s="41">
        <v>1</v>
      </c>
    </row>
    <row r="20" ht="40" customHeight="1" spans="1:7">
      <c r="A20" s="25"/>
      <c r="B20" s="29"/>
      <c r="C20" s="26" t="s">
        <v>255</v>
      </c>
      <c r="D20" s="28" t="s">
        <v>256</v>
      </c>
      <c r="E20" s="28"/>
      <c r="F20" s="28"/>
      <c r="G20" s="41">
        <v>1</v>
      </c>
    </row>
    <row r="21" ht="40" customHeight="1" spans="1:7">
      <c r="A21" s="25"/>
      <c r="B21" s="26" t="s">
        <v>257</v>
      </c>
      <c r="C21" s="26" t="s">
        <v>258</v>
      </c>
      <c r="D21" s="34" t="s">
        <v>259</v>
      </c>
      <c r="E21" s="34"/>
      <c r="F21" s="34"/>
      <c r="G21" s="42" t="s">
        <v>260</v>
      </c>
    </row>
    <row r="22" ht="40" customHeight="1" spans="1:7">
      <c r="A22" s="25"/>
      <c r="B22" s="29"/>
      <c r="C22" s="26"/>
      <c r="D22" s="35" t="s">
        <v>261</v>
      </c>
      <c r="E22" s="35"/>
      <c r="F22" s="35"/>
      <c r="G22" s="42" t="s">
        <v>260</v>
      </c>
    </row>
    <row r="23" ht="40" customHeight="1" spans="1:7">
      <c r="A23" s="25"/>
      <c r="B23" s="26" t="s">
        <v>262</v>
      </c>
      <c r="C23" s="26" t="s">
        <v>263</v>
      </c>
      <c r="D23" s="30" t="s">
        <v>264</v>
      </c>
      <c r="E23" s="30"/>
      <c r="F23" s="30"/>
      <c r="G23" s="43" t="s">
        <v>265</v>
      </c>
    </row>
    <row r="24" ht="40" customHeight="1" spans="1:7">
      <c r="A24" s="25"/>
      <c r="B24" s="26"/>
      <c r="C24" s="26"/>
      <c r="D24" s="28" t="s">
        <v>266</v>
      </c>
      <c r="E24" s="28"/>
      <c r="F24" s="28"/>
      <c r="G24" s="42" t="s">
        <v>265</v>
      </c>
    </row>
  </sheetData>
  <mergeCells count="34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12:A24"/>
    <mergeCell ref="B13:B20"/>
    <mergeCell ref="B21:B22"/>
    <mergeCell ref="B23:B24"/>
    <mergeCell ref="C13:C18"/>
    <mergeCell ref="C21:C22"/>
    <mergeCell ref="C23:C24"/>
    <mergeCell ref="A8:B10"/>
  </mergeCells>
  <printOptions horizontalCentered="1"/>
  <pageMargins left="0.751388888888889" right="0.751388888888889" top="1" bottom="1" header="0.5" footer="0.5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附表1-1</vt:lpstr>
      <vt:lpstr>附表1-2</vt:lpstr>
      <vt:lpstr>附表2-2</vt:lpstr>
      <vt:lpstr>附表2-3</vt:lpstr>
      <vt:lpstr>附表2-4</vt:lpstr>
      <vt:lpstr>附表2-5</vt:lpstr>
      <vt:lpstr>附表2-6</vt:lpstr>
      <vt:lpstr>附表2-7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莫丽云</dc:creator>
  <cp:lastModifiedBy>莫丽云</cp:lastModifiedBy>
  <dcterms:created xsi:type="dcterms:W3CDTF">2023-06-07T12:06:34Z</dcterms:created>
  <dcterms:modified xsi:type="dcterms:W3CDTF">2023-06-07T12:07:54Z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