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55" yWindow="300" windowWidth="23160" windowHeight="12150" activeTab="1"/>
  </bookViews>
  <sheets>
    <sheet name="2022年江门市本级一般公共预算收入调整表" sheetId="2" r:id="rId1"/>
    <sheet name="2022年江门市本级一般公共预算支出调整表" sheetId="1" r:id="rId2"/>
  </sheets>
  <definedNames>
    <definedName name="_xlnm._FilterDatabase" localSheetId="1" hidden="1">'2022年江门市本级一般公共预算支出调整表'!$A$5:$E$28</definedName>
    <definedName name="_xlnm.Print_Area" localSheetId="0">'2022年江门市本级一般公共预算收入调整表'!$A$1:$D$29</definedName>
    <definedName name="_xlnm.Print_Area" localSheetId="1">'2022年江门市本级一般公共预算支出调整表'!$A$1:$E$28</definedName>
  </definedNames>
  <calcPr calcId="144525"/>
</workbook>
</file>

<file path=xl/calcChain.xml><?xml version="1.0" encoding="utf-8"?>
<calcChain xmlns="http://schemas.openxmlformats.org/spreadsheetml/2006/main">
  <c r="E5" i="1" l="1"/>
  <c r="C5" i="1"/>
  <c r="C22" i="2"/>
  <c r="C23" i="2"/>
  <c r="C24" i="2"/>
  <c r="C25" i="2"/>
  <c r="C20" i="2" s="1"/>
  <c r="C26" i="2"/>
  <c r="C21" i="2"/>
  <c r="D20" i="2"/>
  <c r="D29" i="2" s="1"/>
  <c r="C8" i="2"/>
  <c r="C9" i="2"/>
  <c r="C10" i="2"/>
  <c r="C11" i="2"/>
  <c r="C12" i="2"/>
  <c r="C13" i="2"/>
  <c r="C14" i="2"/>
  <c r="C15" i="2"/>
  <c r="C16" i="2"/>
  <c r="C17" i="2"/>
  <c r="C18" i="2"/>
  <c r="C19" i="2"/>
  <c r="C7" i="2"/>
  <c r="D29" i="1" l="1"/>
  <c r="D5" i="1"/>
  <c r="I28" i="1" l="1"/>
  <c r="C6" i="2" l="1"/>
  <c r="C29" i="2" l="1"/>
  <c r="L26" i="2"/>
  <c r="M26" i="2" s="1"/>
  <c r="L25" i="2"/>
  <c r="M25" i="2" s="1"/>
  <c r="L24" i="2"/>
  <c r="M24" i="2" s="1"/>
  <c r="L23" i="2"/>
  <c r="M23" i="2" s="1"/>
  <c r="L22" i="2"/>
  <c r="M22" i="2" s="1"/>
  <c r="L21" i="2"/>
  <c r="M21" i="2" s="1"/>
  <c r="L20" i="2" l="1"/>
  <c r="K7" i="2"/>
  <c r="K6" i="2" s="1"/>
  <c r="I20" i="2" l="1"/>
  <c r="I29" i="2" s="1"/>
  <c r="H26" i="2"/>
  <c r="J26" i="2" s="1"/>
  <c r="H25" i="2"/>
  <c r="J25" i="2" s="1"/>
  <c r="H24" i="2"/>
  <c r="J24" i="2" s="1"/>
  <c r="H23" i="2"/>
  <c r="J23" i="2" s="1"/>
  <c r="H22" i="2"/>
  <c r="J22" i="2" s="1"/>
  <c r="H21" i="2"/>
  <c r="J21" i="2" s="1"/>
  <c r="H9" i="2"/>
  <c r="H10" i="2"/>
  <c r="H11" i="2"/>
  <c r="H12" i="2"/>
  <c r="H13" i="2"/>
  <c r="H14" i="2"/>
  <c r="H15" i="2"/>
  <c r="H16" i="2"/>
  <c r="H17" i="2"/>
  <c r="H18" i="2"/>
  <c r="H19" i="2"/>
  <c r="H8" i="2"/>
  <c r="H7" i="2"/>
  <c r="F7" i="2" l="1"/>
  <c r="G6" i="2" l="1"/>
  <c r="H6" i="2"/>
  <c r="F22" i="2"/>
  <c r="F23" i="2"/>
  <c r="F24" i="2"/>
  <c r="F25" i="2"/>
  <c r="F26" i="2"/>
  <c r="F21" i="2"/>
  <c r="F9" i="2"/>
  <c r="F10" i="2"/>
  <c r="F11" i="2"/>
  <c r="F12" i="2"/>
  <c r="F13" i="2"/>
  <c r="F14" i="2"/>
  <c r="F15" i="2"/>
  <c r="F16" i="2"/>
  <c r="F17" i="2"/>
  <c r="F18" i="2"/>
  <c r="F19" i="2"/>
  <c r="F8" i="2"/>
  <c r="F6" i="2" s="1"/>
  <c r="G20" i="2"/>
  <c r="H20" i="2"/>
  <c r="J20" i="2" s="1"/>
  <c r="E20" i="2"/>
  <c r="E6" i="2"/>
  <c r="E29" i="2" s="1"/>
  <c r="G29" i="2" l="1"/>
  <c r="M20" i="2"/>
  <c r="J7" i="2"/>
  <c r="H29" i="2"/>
  <c r="F20" i="2"/>
  <c r="F29" i="2" s="1"/>
  <c r="L9" i="2" l="1"/>
  <c r="M9" i="2" s="1"/>
  <c r="J9" i="2"/>
  <c r="L8" i="2"/>
  <c r="M8" i="2" s="1"/>
  <c r="J8" i="2"/>
  <c r="L19" i="2"/>
  <c r="M19" i="2" s="1"/>
  <c r="J19" i="2"/>
  <c r="L14" i="2"/>
  <c r="M14" i="2" s="1"/>
  <c r="J14" i="2"/>
  <c r="L17" i="2"/>
  <c r="M17" i="2" s="1"/>
  <c r="J17" i="2"/>
  <c r="L16" i="2"/>
  <c r="M16" i="2" s="1"/>
  <c r="J16" i="2"/>
  <c r="L15" i="2"/>
  <c r="M15" i="2" s="1"/>
  <c r="J15" i="2"/>
  <c r="L10" i="2"/>
  <c r="M10" i="2" s="1"/>
  <c r="J10" i="2"/>
  <c r="L18" i="2"/>
  <c r="M18" i="2" s="1"/>
  <c r="J18" i="2"/>
  <c r="L13" i="2"/>
  <c r="M13" i="2" s="1"/>
  <c r="J13" i="2"/>
  <c r="L12" i="2"/>
  <c r="M12" i="2" s="1"/>
  <c r="J12" i="2"/>
  <c r="L11" i="2"/>
  <c r="M11" i="2" s="1"/>
  <c r="J11" i="2"/>
  <c r="L7" i="2"/>
  <c r="M7" i="2" s="1"/>
  <c r="I6" i="2"/>
  <c r="B20" i="2"/>
  <c r="D6" i="2"/>
  <c r="B6" i="2"/>
  <c r="B29" i="2" s="1"/>
  <c r="L6" i="2" l="1"/>
  <c r="J29" i="2"/>
  <c r="J6" i="2"/>
  <c r="K7" i="1"/>
  <c r="K8" i="1"/>
  <c r="K9" i="1"/>
  <c r="K10" i="1"/>
  <c r="K12" i="1"/>
  <c r="H12" i="1" s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6" i="1"/>
  <c r="K11" i="1"/>
  <c r="H24" i="1"/>
  <c r="G5" i="1"/>
  <c r="L23" i="1" l="1"/>
  <c r="L19" i="1"/>
  <c r="L15" i="1"/>
  <c r="D11" i="1"/>
  <c r="L11" i="1"/>
  <c r="D26" i="1"/>
  <c r="L26" i="1"/>
  <c r="D22" i="1"/>
  <c r="L22" i="1"/>
  <c r="H25" i="1"/>
  <c r="L25" i="1"/>
  <c r="L21" i="1"/>
  <c r="L8" i="1"/>
  <c r="D28" i="1"/>
  <c r="L28" i="1"/>
  <c r="L24" i="1"/>
  <c r="D20" i="1"/>
  <c r="L20" i="1"/>
  <c r="L7" i="1"/>
  <c r="L27" i="1"/>
  <c r="L29" i="2"/>
  <c r="M29" i="2" s="1"/>
  <c r="M6" i="2"/>
  <c r="J17" i="1"/>
  <c r="L17" i="1"/>
  <c r="L9" i="1"/>
  <c r="D14" i="1"/>
  <c r="L14" i="1"/>
  <c r="D18" i="1"/>
  <c r="L18" i="1"/>
  <c r="J12" i="1"/>
  <c r="L12" i="1"/>
  <c r="L13" i="1"/>
  <c r="D16" i="1"/>
  <c r="L16" i="1"/>
  <c r="J6" i="1"/>
  <c r="L6" i="1"/>
  <c r="J10" i="1"/>
  <c r="L10" i="1"/>
  <c r="H28" i="1"/>
  <c r="H22" i="1"/>
  <c r="H19" i="1"/>
  <c r="J28" i="1"/>
  <c r="D24" i="1"/>
  <c r="J24" i="1"/>
  <c r="J20" i="1"/>
  <c r="D7" i="1"/>
  <c r="J7" i="1"/>
  <c r="D27" i="1"/>
  <c r="J27" i="1"/>
  <c r="D19" i="1"/>
  <c r="J19" i="1"/>
  <c r="J9" i="1"/>
  <c r="D9" i="1"/>
  <c r="D23" i="1"/>
  <c r="J23" i="1"/>
  <c r="D15" i="1"/>
  <c r="J15" i="1"/>
  <c r="J21" i="1"/>
  <c r="D21" i="1"/>
  <c r="D17" i="1"/>
  <c r="J13" i="1"/>
  <c r="D13" i="1"/>
  <c r="J8" i="1"/>
  <c r="D8" i="1"/>
  <c r="H27" i="1"/>
  <c r="J11" i="1"/>
  <c r="J26" i="1"/>
  <c r="J22" i="1"/>
  <c r="J18" i="1"/>
  <c r="J14" i="1"/>
  <c r="H10" i="1"/>
  <c r="H26" i="1"/>
  <c r="H18" i="1"/>
  <c r="I5" i="1"/>
  <c r="H21" i="1"/>
  <c r="H17" i="1"/>
  <c r="H9" i="1"/>
  <c r="H20" i="1"/>
  <c r="H13" i="1"/>
  <c r="H8" i="1"/>
  <c r="H7" i="1"/>
  <c r="H11" i="1"/>
  <c r="H14" i="1"/>
  <c r="H16" i="1"/>
  <c r="H15" i="1"/>
  <c r="H23" i="1"/>
  <c r="J16" i="1" l="1"/>
  <c r="D12" i="1"/>
  <c r="D10" i="1"/>
  <c r="D6" i="1"/>
  <c r="J25" i="1"/>
  <c r="D25" i="1"/>
  <c r="J5" i="1" l="1"/>
  <c r="H6" i="1"/>
  <c r="K5" i="1"/>
  <c r="O4" i="1"/>
  <c r="M4" i="1" s="1"/>
  <c r="H5" i="1" l="1"/>
  <c r="L5" i="1"/>
</calcChain>
</file>

<file path=xl/sharedStrings.xml><?xml version="1.0" encoding="utf-8"?>
<sst xmlns="http://schemas.openxmlformats.org/spreadsheetml/2006/main" count="129" uniqueCount="128">
  <si>
    <t>金额单位：万元</t>
    <phoneticPr fontId="1" type="noConversion"/>
  </si>
  <si>
    <t>一般公共服务支出</t>
    <phoneticPr fontId="1" type="noConversion"/>
  </si>
  <si>
    <t>外交支出</t>
    <phoneticPr fontId="1" type="noConversion"/>
  </si>
  <si>
    <t>国防支出</t>
    <phoneticPr fontId="1" type="noConversion"/>
  </si>
  <si>
    <t>公共安全支出</t>
    <phoneticPr fontId="1" type="noConversion"/>
  </si>
  <si>
    <t>教育支出</t>
    <phoneticPr fontId="1" type="noConversion"/>
  </si>
  <si>
    <t>科学技术支出</t>
    <phoneticPr fontId="1" type="noConversion"/>
  </si>
  <si>
    <t>文化旅游体育与传媒支出</t>
    <phoneticPr fontId="1" type="noConversion"/>
  </si>
  <si>
    <t>社会保障和就业支出</t>
    <phoneticPr fontId="1" type="noConversion"/>
  </si>
  <si>
    <t>卫生健康支出</t>
    <phoneticPr fontId="1" type="noConversion"/>
  </si>
  <si>
    <t>节能环保支出</t>
    <phoneticPr fontId="1" type="noConversion"/>
  </si>
  <si>
    <t>城乡社区支出</t>
    <phoneticPr fontId="1" type="noConversion"/>
  </si>
  <si>
    <t>农林水支出</t>
    <phoneticPr fontId="1" type="noConversion"/>
  </si>
  <si>
    <t>交通运输支出</t>
    <phoneticPr fontId="1" type="noConversion"/>
  </si>
  <si>
    <t>资源勘探工业信息等支出</t>
    <phoneticPr fontId="1" type="noConversion"/>
  </si>
  <si>
    <t>商业服务业等支出</t>
    <phoneticPr fontId="1" type="noConversion"/>
  </si>
  <si>
    <t>金融支出</t>
    <phoneticPr fontId="1" type="noConversion"/>
  </si>
  <si>
    <t>援助其他地区支出</t>
    <phoneticPr fontId="1" type="noConversion"/>
  </si>
  <si>
    <t>自然资源海洋气象等支出</t>
    <phoneticPr fontId="1" type="noConversion"/>
  </si>
  <si>
    <t>住房保障支出</t>
    <phoneticPr fontId="1" type="noConversion"/>
  </si>
  <si>
    <t>粮油物资储备支出</t>
    <phoneticPr fontId="1" type="noConversion"/>
  </si>
  <si>
    <t>灾害防治及应急管理支出</t>
    <phoneticPr fontId="1" type="noConversion"/>
  </si>
  <si>
    <t>其他支出（含预备费）</t>
    <phoneticPr fontId="1" type="noConversion"/>
  </si>
  <si>
    <t>债务付息支出</t>
    <phoneticPr fontId="1" type="noConversion"/>
  </si>
  <si>
    <t>合计</t>
    <phoneticPr fontId="1" type="noConversion"/>
  </si>
  <si>
    <t>年初预算数</t>
    <phoneticPr fontId="1" type="noConversion"/>
  </si>
  <si>
    <t>2022年江门市本级一般公共预算支出调整表</t>
    <phoneticPr fontId="1" type="noConversion"/>
  </si>
  <si>
    <t>代码</t>
    <phoneticPr fontId="1" type="noConversion"/>
  </si>
  <si>
    <t>项目</t>
    <phoneticPr fontId="1" type="noConversion"/>
  </si>
  <si>
    <t>调整后预算数</t>
    <phoneticPr fontId="1" type="noConversion"/>
  </si>
  <si>
    <t>2021年执行数</t>
    <phoneticPr fontId="1" type="noConversion"/>
  </si>
  <si>
    <t>增减%</t>
    <phoneticPr fontId="1" type="noConversion"/>
  </si>
  <si>
    <t>调整金额</t>
    <phoneticPr fontId="1" type="noConversion"/>
  </si>
  <si>
    <t>国库预计
支出数</t>
    <phoneticPr fontId="1" type="noConversion"/>
  </si>
  <si>
    <t>比国库预计
增减</t>
    <phoneticPr fontId="1" type="noConversion"/>
  </si>
  <si>
    <t>金额单位：万元</t>
  </si>
  <si>
    <t>收    入</t>
  </si>
  <si>
    <t>项目</t>
  </si>
  <si>
    <t>2022年预算数</t>
    <phoneticPr fontId="11" type="noConversion"/>
  </si>
  <si>
    <t>一、税收收入</t>
  </si>
  <si>
    <t xml:space="preserve">     增值税</t>
  </si>
  <si>
    <t xml:space="preserve">     企业所得税</t>
  </si>
  <si>
    <t xml:space="preserve">     个人所得税</t>
  </si>
  <si>
    <t xml:space="preserve">     资源税</t>
  </si>
  <si>
    <t xml:space="preserve">     城市维护建设税</t>
  </si>
  <si>
    <t xml:space="preserve">     房产税</t>
  </si>
  <si>
    <t xml:space="preserve">     印花税</t>
  </si>
  <si>
    <t xml:space="preserve">     城镇土地使用税</t>
  </si>
  <si>
    <t xml:space="preserve">     土地增值税</t>
  </si>
  <si>
    <t xml:space="preserve">     车船税</t>
  </si>
  <si>
    <t xml:space="preserve">     耕地占用税</t>
  </si>
  <si>
    <t xml:space="preserve">     契税</t>
  </si>
  <si>
    <t xml:space="preserve">     环保税</t>
    <phoneticPr fontId="11" type="noConversion"/>
  </si>
  <si>
    <t>二、非税收入</t>
  </si>
  <si>
    <t xml:space="preserve">    其中：专项收入</t>
  </si>
  <si>
    <t xml:space="preserve">          行政事业性收费收入</t>
  </si>
  <si>
    <t xml:space="preserve">          罚没收入</t>
  </si>
  <si>
    <t xml:space="preserve">          国有资本经营收入</t>
    <phoneticPr fontId="11" type="noConversion"/>
  </si>
  <si>
    <t xml:space="preserve">          国有资源(资产)有偿使用收入</t>
    <phoneticPr fontId="11" type="noConversion"/>
  </si>
  <si>
    <t xml:space="preserve">          其他收入</t>
  </si>
  <si>
    <t>收入合计</t>
  </si>
  <si>
    <t>支出合计</t>
  </si>
  <si>
    <r>
      <t>2022</t>
    </r>
    <r>
      <rPr>
        <sz val="22"/>
        <rFont val="方正大标宋简体"/>
        <family val="3"/>
        <charset val="134"/>
      </rPr>
      <t>年江门市本级一般公共预算收入调整表</t>
    </r>
    <phoneticPr fontId="11" type="noConversion"/>
  </si>
  <si>
    <t>调整金额</t>
  </si>
  <si>
    <t>1-12月自然数</t>
    <phoneticPr fontId="1" type="noConversion"/>
  </si>
  <si>
    <t>1-10月执行数</t>
    <phoneticPr fontId="1" type="noConversion"/>
  </si>
  <si>
    <t>1-12月可比数</t>
    <phoneticPr fontId="1" type="noConversion"/>
  </si>
  <si>
    <t>1-10月可比执行数</t>
    <phoneticPr fontId="1" type="noConversion"/>
  </si>
  <si>
    <t>退税数预计</t>
    <phoneticPr fontId="1" type="noConversion"/>
  </si>
  <si>
    <t>2022年可比</t>
    <phoneticPr fontId="1" type="noConversion"/>
  </si>
  <si>
    <t>2022年自然</t>
    <phoneticPr fontId="1" type="noConversion"/>
  </si>
  <si>
    <t>可比增速</t>
    <phoneticPr fontId="1" type="noConversion"/>
  </si>
  <si>
    <t>自然增速</t>
    <phoneticPr fontId="1" type="noConversion"/>
  </si>
  <si>
    <t>调整后预算数</t>
    <phoneticPr fontId="11" type="noConversion"/>
  </si>
  <si>
    <t>合计</t>
  </si>
  <si>
    <t>一般公共服务支出</t>
  </si>
  <si>
    <t>外交支出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</si>
  <si>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</si>
  <si>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</si>
  <si>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</si>
  <si>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</si>
  <si>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</si>
  <si>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</si>
  <si>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</si>
  <si>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</si>
  <si>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</si>
  <si>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</si>
  <si>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</si>
  <si>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资源勘探工业信息等支出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</si>
  <si>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</si>
  <si>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</si>
  <si>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</si>
  <si>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</si>
  <si>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</si>
  <si>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粮油物资储备支出</t>
  </si>
  <si>
    <t>灾害防治及应急管理支出</t>
  </si>
  <si>
    <t>其他支出（含预备费）</t>
  </si>
  <si>
    <t>债务付息支出</t>
  </si>
  <si>
    <t>债务发行费用支出</t>
  </si>
  <si>
    <t>一、一般公共服务</t>
  </si>
  <si>
    <t>二、外交支出</t>
  </si>
  <si>
    <t xml:space="preserve">        -  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</si>
  <si>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</si>
  <si>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</si>
  <si>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</si>
  <si>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</si>
  <si>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</si>
  <si>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</si>
  <si>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</si>
  <si>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</si>
  <si>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</si>
  <si>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</si>
  <si>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</si>
  <si>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</si>
  <si>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</si>
  <si>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</si>
  <si>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</si>
  <si>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</si>
  <si>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</si>
  <si>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</si>
  <si>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</si>
  <si>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</si>
  <si>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</si>
  <si>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二十四、债务付息支出</t>
  </si>
  <si>
    <t>二十五、债务发行费用支出</t>
    <phoneticPr fontId="1" type="noConversion"/>
  </si>
  <si>
    <t>债务发行费用支出</t>
    <phoneticPr fontId="1" type="noConversion"/>
  </si>
  <si>
    <t>附表1-1</t>
    <phoneticPr fontId="1" type="noConversion"/>
  </si>
  <si>
    <t>附表1-2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</si>
</sst>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_ * #,##0.00_ ;_ * \-#,##0.00_ ;_ * &quot;-&quot;??_ ;_ @_ "/>
    <numFmt numFmtId="177" formatCode="#,##0_ "/>
    <numFmt numFmtId="178" formatCode="_ * #,##0_ ;_ * \-#,##0_ ;_ * &quot;-&quot;??_ ;_ @_ "/>
    <numFmt numFmtId="179" formatCode="#,##0.0_ "/>
    <numFmt numFmtId="180" formatCode="0.0%"/>
  </numFmts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Arial"/>
      <family val="2"/>
    </font>
    <font>
      <b/>
      <sz val="22"/>
      <name val="方正大标宋简体"/>
      <family val="3"/>
      <charset val="134"/>
    </font>
    <font>
      <sz val="12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</font>
    <font>
      <sz val="12"/>
      <color theme="1"/>
      <name val="宋体"/>
      <family val="2"/>
      <charset val="134"/>
      <scheme val="minor"/>
    </font>
    <font>
      <sz val="14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22"/>
      <name val="Times New Roman"/>
      <family val="1"/>
    </font>
    <font>
      <sz val="22"/>
      <name val="方正大标宋简体"/>
      <family val="3"/>
      <charset val="134"/>
    </font>
    <font>
      <b/>
      <sz val="14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sz val="14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0">
    <xf numFmtId="0" fontId="0" fillId="0" borderId="0">
      <alignment vertical="center"/>
    </xf>
    <xf numFmtId="0" fontId="2" fillId="0" borderId="0"/>
    <xf numFmtId="0" fontId="2" fillId="0" borderId="0"/>
    <xf numFmtId="176" fontId="4" fillId="0" borderId="0" applyFont="0" applyFill="0" applyBorder="0" applyAlignment="0" applyProtection="0"/>
    <xf numFmtId="0" fontId="4" fillId="0" borderId="0"/>
    <xf numFmtId="176" fontId="4" fillId="0" borderId="0" applyFont="0" applyFill="0" applyBorder="0" applyAlignment="0" applyProtection="0"/>
    <xf numFmtId="176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4" fillId="0" borderId="0"/>
    <xf numFmtId="0" fontId="4" fillId="0" borderId="0"/>
  </cellStyleXfs>
  <cellXfs count="63">
    <xf numFmtId="0" fontId="0" fillId="0" borderId="0" xfId="0">
      <alignment vertical="center"/>
    </xf>
    <xf numFmtId="0" fontId="0" fillId="0" borderId="0" xfId="2" applyFont="1" applyFill="1" applyAlignment="1">
      <alignment vertical="center"/>
    </xf>
    <xf numFmtId="0" fontId="0" fillId="0" borderId="0" xfId="0" applyFill="1">
      <alignment vertical="center"/>
    </xf>
    <xf numFmtId="0" fontId="3" fillId="0" borderId="0" xfId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shrinkToFit="1"/>
    </xf>
    <xf numFmtId="178" fontId="8" fillId="0" borderId="1" xfId="6" applyNumberFormat="1" applyFont="1" applyFill="1" applyBorder="1" applyAlignment="1">
      <alignment horizontal="left" vertical="center" shrinkToFit="1"/>
    </xf>
    <xf numFmtId="3" fontId="0" fillId="0" borderId="0" xfId="0" applyNumberFormat="1" applyFill="1">
      <alignment vertical="center"/>
    </xf>
    <xf numFmtId="3" fontId="10" fillId="0" borderId="0" xfId="0" applyNumberFormat="1" applyFont="1" applyFill="1">
      <alignment vertical="center"/>
    </xf>
    <xf numFmtId="0" fontId="5" fillId="0" borderId="1" xfId="2" applyFont="1" applyFill="1" applyBorder="1" applyAlignment="1">
      <alignment horizontal="center" vertical="center"/>
    </xf>
    <xf numFmtId="10" fontId="0" fillId="0" borderId="0" xfId="2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177" fontId="5" fillId="0" borderId="0" xfId="0" applyNumberFormat="1" applyFont="1" applyFill="1" applyBorder="1">
      <alignment vertical="center"/>
    </xf>
    <xf numFmtId="177" fontId="7" fillId="0" borderId="0" xfId="0" applyNumberFormat="1" applyFont="1" applyFill="1" applyBorder="1">
      <alignment vertical="center"/>
    </xf>
    <xf numFmtId="180" fontId="7" fillId="0" borderId="0" xfId="7" applyNumberFormat="1" applyFont="1" applyFill="1" applyBorder="1">
      <alignment vertical="center"/>
    </xf>
    <xf numFmtId="178" fontId="5" fillId="0" borderId="1" xfId="6" applyNumberFormat="1" applyFont="1" applyFill="1" applyBorder="1">
      <alignment vertical="center"/>
    </xf>
    <xf numFmtId="178" fontId="7" fillId="0" borderId="1" xfId="6" applyNumberFormat="1" applyFont="1" applyFill="1" applyBorder="1">
      <alignment vertical="center"/>
    </xf>
    <xf numFmtId="10" fontId="9" fillId="0" borderId="0" xfId="2" applyNumberFormat="1" applyFont="1" applyFill="1" applyBorder="1" applyAlignment="1">
      <alignment vertical="center"/>
    </xf>
    <xf numFmtId="0" fontId="4" fillId="0" borderId="0" xfId="2" applyFont="1"/>
    <xf numFmtId="0" fontId="4" fillId="0" borderId="0" xfId="2" applyFont="1" applyAlignment="1">
      <alignment vertical="center"/>
    </xf>
    <xf numFmtId="0" fontId="4" fillId="0" borderId="0" xfId="2" applyFont="1" applyAlignment="1">
      <alignment horizontal="right" vertical="center"/>
    </xf>
    <xf numFmtId="0" fontId="14" fillId="0" borderId="5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 wrapText="1"/>
    </xf>
    <xf numFmtId="0" fontId="14" fillId="0" borderId="7" xfId="2" applyFont="1" applyBorder="1" applyAlignment="1">
      <alignment horizontal="center" vertical="center" wrapText="1"/>
    </xf>
    <xf numFmtId="0" fontId="14" fillId="0" borderId="8" xfId="2" applyFont="1" applyBorder="1" applyAlignment="1">
      <alignment vertical="center"/>
    </xf>
    <xf numFmtId="178" fontId="14" fillId="0" borderId="4" xfId="5" applyNumberFormat="1" applyFont="1" applyFill="1" applyBorder="1" applyAlignment="1">
      <alignment vertical="center"/>
    </xf>
    <xf numFmtId="178" fontId="4" fillId="0" borderId="0" xfId="2" applyNumberFormat="1" applyFont="1" applyAlignment="1">
      <alignment vertical="center"/>
    </xf>
    <xf numFmtId="180" fontId="4" fillId="0" borderId="0" xfId="7" applyNumberFormat="1" applyFont="1" applyAlignment="1">
      <alignment vertical="center"/>
    </xf>
    <xf numFmtId="0" fontId="8" fillId="0" borderId="9" xfId="2" applyFont="1" applyBorder="1" applyAlignment="1">
      <alignment vertical="center"/>
    </xf>
    <xf numFmtId="178" fontId="8" fillId="0" borderId="10" xfId="5" applyNumberFormat="1" applyFont="1" applyFill="1" applyBorder="1" applyAlignment="1">
      <alignment vertical="center"/>
    </xf>
    <xf numFmtId="0" fontId="14" fillId="0" borderId="9" xfId="2" applyFont="1" applyBorder="1" applyAlignment="1">
      <alignment vertical="center"/>
    </xf>
    <xf numFmtId="178" fontId="14" fillId="0" borderId="10" xfId="5" applyNumberFormat="1" applyFont="1" applyFill="1" applyBorder="1" applyAlignment="1">
      <alignment vertical="center"/>
    </xf>
    <xf numFmtId="0" fontId="8" fillId="0" borderId="9" xfId="2" applyFont="1" applyBorder="1"/>
    <xf numFmtId="0" fontId="8" fillId="0" borderId="10" xfId="2" applyFont="1" applyFill="1" applyBorder="1"/>
    <xf numFmtId="0" fontId="14" fillId="0" borderId="11" xfId="9" applyFont="1" applyBorder="1" applyAlignment="1" applyProtection="1">
      <alignment horizontal="center" vertical="center"/>
      <protection locked="0"/>
    </xf>
    <xf numFmtId="177" fontId="14" fillId="0" borderId="12" xfId="5" applyNumberFormat="1" applyFont="1" applyFill="1" applyBorder="1" applyAlignment="1">
      <alignment horizontal="right" vertical="center"/>
    </xf>
    <xf numFmtId="0" fontId="15" fillId="0" borderId="0" xfId="2" applyFont="1"/>
    <xf numFmtId="177" fontId="4" fillId="0" borderId="0" xfId="2" applyNumberFormat="1" applyFont="1"/>
    <xf numFmtId="0" fontId="4" fillId="0" borderId="0" xfId="2" applyFont="1" applyAlignment="1">
      <alignment horizontal="center" vertical="center"/>
    </xf>
    <xf numFmtId="0" fontId="14" fillId="0" borderId="14" xfId="2" applyFont="1" applyBorder="1" applyAlignment="1">
      <alignment horizontal="center" vertical="center" wrapText="1"/>
    </xf>
    <xf numFmtId="178" fontId="4" fillId="0" borderId="0" xfId="6" applyNumberFormat="1" applyFont="1" applyAlignment="1"/>
    <xf numFmtId="178" fontId="4" fillId="0" borderId="0" xfId="6" applyNumberFormat="1" applyFont="1" applyAlignment="1">
      <alignment vertical="center"/>
    </xf>
    <xf numFmtId="178" fontId="15" fillId="0" borderId="0" xfId="6" applyNumberFormat="1" applyFont="1" applyAlignment="1"/>
    <xf numFmtId="178" fontId="16" fillId="0" borderId="0" xfId="6" applyNumberFormat="1" applyFont="1" applyAlignment="1">
      <alignment vertical="center"/>
    </xf>
    <xf numFmtId="180" fontId="16" fillId="0" borderId="0" xfId="7" applyNumberFormat="1" applyFont="1" applyAlignment="1">
      <alignment vertical="center"/>
    </xf>
    <xf numFmtId="0" fontId="3" fillId="0" borderId="0" xfId="1" applyFont="1" applyFill="1" applyAlignment="1">
      <alignment vertical="center"/>
    </xf>
    <xf numFmtId="178" fontId="5" fillId="0" borderId="0" xfId="6" applyNumberFormat="1" applyFont="1" applyFill="1" applyBorder="1">
      <alignment vertical="center"/>
    </xf>
    <xf numFmtId="179" fontId="5" fillId="0" borderId="0" xfId="0" applyNumberFormat="1" applyFont="1" applyFill="1" applyBorder="1">
      <alignment vertical="center"/>
    </xf>
    <xf numFmtId="178" fontId="7" fillId="0" borderId="0" xfId="6" applyNumberFormat="1" applyFont="1" applyFill="1" applyBorder="1">
      <alignment vertical="center"/>
    </xf>
    <xf numFmtId="179" fontId="7" fillId="0" borderId="0" xfId="0" applyNumberFormat="1" applyFont="1" applyFill="1" applyBorder="1">
      <alignment vertical="center"/>
    </xf>
    <xf numFmtId="178" fontId="0" fillId="0" borderId="0" xfId="6" applyNumberFormat="1" applyFont="1" applyFill="1" applyBorder="1">
      <alignment vertical="center"/>
    </xf>
    <xf numFmtId="0" fontId="8" fillId="0" borderId="9" xfId="2" applyFont="1" applyBorder="1" applyAlignment="1">
      <alignment vertical="center" wrapText="1"/>
    </xf>
    <xf numFmtId="4" fontId="0" fillId="0" borderId="0" xfId="0" applyNumberFormat="1" applyFill="1">
      <alignment vertical="center"/>
    </xf>
    <xf numFmtId="178" fontId="0" fillId="0" borderId="0" xfId="0" applyNumberFormat="1" applyFill="1">
      <alignment vertical="center"/>
    </xf>
    <xf numFmtId="0" fontId="17" fillId="0" borderId="0" xfId="1" applyFont="1"/>
    <xf numFmtId="0" fontId="10" fillId="0" borderId="0" xfId="0" applyFont="1" applyFill="1">
      <alignment vertical="center"/>
    </xf>
    <xf numFmtId="0" fontId="12" fillId="0" borderId="0" xfId="1" applyFont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4" fillId="0" borderId="13" xfId="2" applyFont="1" applyBorder="1" applyAlignment="1">
      <alignment horizontal="left" vertical="center" wrapText="1"/>
    </xf>
    <xf numFmtId="0" fontId="3" fillId="0" borderId="0" xfId="1" applyFont="1" applyFill="1" applyAlignment="1">
      <alignment horizontal="center" vertical="center"/>
    </xf>
  </cellXfs>
  <cellStyles count="10">
    <cellStyle name="百分比" xfId="7" builtinId="5"/>
    <cellStyle name="常规" xfId="0" builtinId="0"/>
    <cellStyle name="常规 2" xfId="8"/>
    <cellStyle name="常规 58" xfId="4"/>
    <cellStyle name="常规_Sheet1 2" xfId="9"/>
    <cellStyle name="常规_表3" xfId="2"/>
    <cellStyle name="常规_附表1-5" xfId="1"/>
    <cellStyle name="千位分隔" xfId="6" builtinId="3"/>
    <cellStyle name="千位分隔 10" xfId="5"/>
    <cellStyle name="千位分隔 2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8"/>
  <sheetViews>
    <sheetView topLeftCell="B4" zoomScale="85" zoomScaleNormal="85" workbookViewId="0">
      <selection activeCell="E4" sqref="E1:M1048576"/>
    </sheetView>
  </sheetViews>
  <sheetFormatPr defaultColWidth="9" defaultRowHeight="14.25"/>
  <cols>
    <col min="1" max="1" width="37.5" style="19" customWidth="1"/>
    <col min="2" max="3" width="23.5" style="19" customWidth="1"/>
    <col min="4" max="4" width="21.5" style="19" customWidth="1"/>
    <col min="5" max="5" width="13.875" style="41" hidden="1" customWidth="1"/>
    <col min="6" max="6" width="11.125" style="41" hidden="1" customWidth="1"/>
    <col min="7" max="10" width="13.875" style="41" hidden="1" customWidth="1"/>
    <col min="11" max="11" width="11.625" style="19" hidden="1" customWidth="1"/>
    <col min="12" max="12" width="14.5" style="41" hidden="1" customWidth="1"/>
    <col min="13" max="13" width="9" style="19" hidden="1" customWidth="1"/>
    <col min="14" max="17" width="9" style="19" customWidth="1"/>
    <col min="18" max="16384" width="9" style="19"/>
  </cols>
  <sheetData>
    <row r="1" spans="1:13" ht="18.75">
      <c r="A1" s="55" t="s">
        <v>126</v>
      </c>
    </row>
    <row r="2" spans="1:13" s="20" customFormat="1" ht="27.75">
      <c r="A2" s="57" t="s">
        <v>62</v>
      </c>
      <c r="B2" s="57"/>
      <c r="C2" s="57"/>
      <c r="D2" s="57"/>
      <c r="E2" s="42"/>
      <c r="F2" s="42"/>
      <c r="G2" s="42"/>
      <c r="H2" s="42"/>
      <c r="I2" s="42"/>
      <c r="J2" s="42"/>
      <c r="L2" s="42"/>
    </row>
    <row r="3" spans="1:13" s="20" customFormat="1" ht="15" thickBot="1">
      <c r="D3" s="21" t="s">
        <v>35</v>
      </c>
      <c r="E3" s="42"/>
      <c r="F3" s="42"/>
      <c r="G3" s="42"/>
      <c r="H3" s="42"/>
      <c r="I3" s="42"/>
      <c r="J3" s="42"/>
      <c r="L3" s="42"/>
    </row>
    <row r="4" spans="1:13" s="20" customFormat="1" ht="18.75">
      <c r="A4" s="58" t="s">
        <v>36</v>
      </c>
      <c r="B4" s="59"/>
      <c r="C4" s="59"/>
      <c r="D4" s="60"/>
      <c r="E4" s="42"/>
      <c r="F4" s="42"/>
      <c r="G4" s="42"/>
      <c r="H4" s="42"/>
      <c r="I4" s="42"/>
      <c r="J4" s="42"/>
      <c r="L4" s="42"/>
    </row>
    <row r="5" spans="1:13" s="20" customFormat="1" ht="19.5" thickBot="1">
      <c r="A5" s="22" t="s">
        <v>37</v>
      </c>
      <c r="B5" s="23" t="s">
        <v>38</v>
      </c>
      <c r="C5" s="40" t="s">
        <v>63</v>
      </c>
      <c r="D5" s="24" t="s">
        <v>73</v>
      </c>
      <c r="E5" s="42" t="s">
        <v>65</v>
      </c>
      <c r="F5" s="42" t="s">
        <v>67</v>
      </c>
      <c r="G5" s="42" t="s">
        <v>64</v>
      </c>
      <c r="H5" s="42" t="s">
        <v>66</v>
      </c>
      <c r="I5" s="42" t="s">
        <v>69</v>
      </c>
      <c r="J5" s="42" t="s">
        <v>71</v>
      </c>
      <c r="K5" s="20" t="s">
        <v>68</v>
      </c>
      <c r="L5" s="42" t="s">
        <v>70</v>
      </c>
      <c r="M5" s="20" t="s">
        <v>72</v>
      </c>
    </row>
    <row r="6" spans="1:13" s="20" customFormat="1" ht="18.75">
      <c r="A6" s="25" t="s">
        <v>39</v>
      </c>
      <c r="B6" s="26">
        <f>SUM(B7:B19)</f>
        <v>383129.76000000007</v>
      </c>
      <c r="C6" s="26">
        <f>SUM(C7:C19)</f>
        <v>-115360.76000000002</v>
      </c>
      <c r="D6" s="26">
        <f>SUM(D7:D19)</f>
        <v>267769</v>
      </c>
      <c r="E6" s="44">
        <f>SUM(E7:E19)</f>
        <v>231542</v>
      </c>
      <c r="F6" s="44">
        <f t="shared" ref="F6:I6" si="0">SUM(F7:F19)</f>
        <v>274412</v>
      </c>
      <c r="G6" s="44">
        <f t="shared" si="0"/>
        <v>358097</v>
      </c>
      <c r="H6" s="44">
        <f t="shared" si="0"/>
        <v>372036</v>
      </c>
      <c r="I6" s="44">
        <f t="shared" si="0"/>
        <v>325532</v>
      </c>
      <c r="J6" s="45">
        <f>I6/H6-1</f>
        <v>-0.1249986560440387</v>
      </c>
      <c r="K6" s="44">
        <f t="shared" ref="K6" si="1">SUM(K7:K19)</f>
        <v>57763</v>
      </c>
      <c r="L6" s="44">
        <f t="shared" ref="L6" si="2">SUM(L7:L19)</f>
        <v>267769</v>
      </c>
      <c r="M6" s="45">
        <f>(L6/G6-1)</f>
        <v>-0.25224450358422434</v>
      </c>
    </row>
    <row r="7" spans="1:13" s="20" customFormat="1" ht="18.75">
      <c r="A7" s="29" t="s">
        <v>40</v>
      </c>
      <c r="B7" s="30">
        <v>125039.28000000001</v>
      </c>
      <c r="C7" s="30">
        <f>D7-B7</f>
        <v>-74365.280000000013</v>
      </c>
      <c r="D7" s="30">
        <v>50674</v>
      </c>
      <c r="E7" s="42">
        <v>54210</v>
      </c>
      <c r="F7" s="42">
        <f>E7+42870</f>
        <v>97080</v>
      </c>
      <c r="G7" s="42">
        <v>112648</v>
      </c>
      <c r="H7" s="42">
        <f>G7+13939</f>
        <v>126587</v>
      </c>
      <c r="I7" s="42">
        <v>108437</v>
      </c>
      <c r="J7" s="28">
        <f t="shared" ref="J7:J29" si="3">I7/H7-1</f>
        <v>-0.14337965193898272</v>
      </c>
      <c r="K7" s="20">
        <f>42870+11893+20000*0.15</f>
        <v>57763</v>
      </c>
      <c r="L7" s="42">
        <f>I7-K7</f>
        <v>50674</v>
      </c>
      <c r="M7" s="28">
        <f t="shared" ref="M7:M29" si="4">(L7/G7-1)</f>
        <v>-0.55015623890348697</v>
      </c>
    </row>
    <row r="8" spans="1:13" s="20" customFormat="1" ht="18.75">
      <c r="A8" s="29" t="s">
        <v>41</v>
      </c>
      <c r="B8" s="30">
        <v>41294</v>
      </c>
      <c r="C8" s="30">
        <f t="shared" ref="C8:C19" si="5">D8-B8</f>
        <v>-9010</v>
      </c>
      <c r="D8" s="30">
        <v>32284</v>
      </c>
      <c r="E8" s="42">
        <v>31916</v>
      </c>
      <c r="F8" s="42">
        <f>E8</f>
        <v>31916</v>
      </c>
      <c r="G8" s="42">
        <v>37540</v>
      </c>
      <c r="H8" s="42">
        <f>G8</f>
        <v>37540</v>
      </c>
      <c r="I8" s="42">
        <v>32284</v>
      </c>
      <c r="J8" s="28">
        <f t="shared" si="3"/>
        <v>-0.1400106553010122</v>
      </c>
      <c r="L8" s="42">
        <f>I8</f>
        <v>32284</v>
      </c>
      <c r="M8" s="28">
        <f t="shared" si="4"/>
        <v>-0.1400106553010122</v>
      </c>
    </row>
    <row r="9" spans="1:13" s="20" customFormat="1" ht="18.75">
      <c r="A9" s="29" t="s">
        <v>42</v>
      </c>
      <c r="B9" s="30">
        <v>13620.25</v>
      </c>
      <c r="C9" s="30">
        <f t="shared" si="5"/>
        <v>63.75</v>
      </c>
      <c r="D9" s="30">
        <v>13684</v>
      </c>
      <c r="E9" s="42">
        <v>12146</v>
      </c>
      <c r="F9" s="42">
        <f t="shared" ref="F9:F19" si="6">E9</f>
        <v>12146</v>
      </c>
      <c r="G9" s="42">
        <v>12670</v>
      </c>
      <c r="H9" s="42">
        <f t="shared" ref="H9:H26" si="7">G9</f>
        <v>12670</v>
      </c>
      <c r="I9" s="42">
        <v>13684</v>
      </c>
      <c r="J9" s="28">
        <f t="shared" si="3"/>
        <v>8.0031570639305549E-2</v>
      </c>
      <c r="L9" s="42">
        <f t="shared" ref="L9:L26" si="8">I9</f>
        <v>13684</v>
      </c>
      <c r="M9" s="28">
        <f t="shared" si="4"/>
        <v>8.0031570639305549E-2</v>
      </c>
    </row>
    <row r="10" spans="1:13" s="20" customFormat="1" ht="18.75">
      <c r="A10" s="29" t="s">
        <v>43</v>
      </c>
      <c r="B10" s="30">
        <v>3865.9100000000003</v>
      </c>
      <c r="C10" s="30">
        <f t="shared" si="5"/>
        <v>-1878.9100000000003</v>
      </c>
      <c r="D10" s="30">
        <v>1987</v>
      </c>
      <c r="E10" s="42">
        <v>1839</v>
      </c>
      <c r="F10" s="42">
        <f t="shared" si="6"/>
        <v>1839</v>
      </c>
      <c r="G10" s="42">
        <v>3613</v>
      </c>
      <c r="H10" s="42">
        <f t="shared" si="7"/>
        <v>3613</v>
      </c>
      <c r="I10" s="42">
        <v>1987</v>
      </c>
      <c r="J10" s="28">
        <f t="shared" si="3"/>
        <v>-0.45004151674508719</v>
      </c>
      <c r="L10" s="42">
        <f t="shared" si="8"/>
        <v>1987</v>
      </c>
      <c r="M10" s="28">
        <f t="shared" si="4"/>
        <v>-0.45004151674508719</v>
      </c>
    </row>
    <row r="11" spans="1:13" s="20" customFormat="1" ht="18.75">
      <c r="A11" s="29" t="s">
        <v>44</v>
      </c>
      <c r="B11" s="30">
        <v>36761.990000000005</v>
      </c>
      <c r="C11" s="30">
        <f t="shared" si="5"/>
        <v>-7214.9900000000052</v>
      </c>
      <c r="D11" s="30">
        <v>29547</v>
      </c>
      <c r="E11" s="42">
        <v>26378</v>
      </c>
      <c r="F11" s="42">
        <f t="shared" si="6"/>
        <v>26378</v>
      </c>
      <c r="G11" s="42">
        <v>34357</v>
      </c>
      <c r="H11" s="42">
        <f t="shared" si="7"/>
        <v>34357</v>
      </c>
      <c r="I11" s="42">
        <v>29547</v>
      </c>
      <c r="J11" s="28">
        <f t="shared" si="3"/>
        <v>-0.14000058212300259</v>
      </c>
      <c r="L11" s="42">
        <f t="shared" si="8"/>
        <v>29547</v>
      </c>
      <c r="M11" s="28">
        <f t="shared" si="4"/>
        <v>-0.14000058212300259</v>
      </c>
    </row>
    <row r="12" spans="1:13" s="20" customFormat="1" ht="18.75">
      <c r="A12" s="29" t="s">
        <v>45</v>
      </c>
      <c r="B12" s="30">
        <v>32758.050000000003</v>
      </c>
      <c r="C12" s="30">
        <f t="shared" si="5"/>
        <v>-3061.0500000000029</v>
      </c>
      <c r="D12" s="30">
        <v>29697</v>
      </c>
      <c r="E12" s="42">
        <v>20560</v>
      </c>
      <c r="F12" s="42">
        <f t="shared" si="6"/>
        <v>20560</v>
      </c>
      <c r="G12" s="42">
        <v>30615</v>
      </c>
      <c r="H12" s="42">
        <f t="shared" si="7"/>
        <v>30615</v>
      </c>
      <c r="I12" s="42">
        <v>29697</v>
      </c>
      <c r="J12" s="28">
        <f t="shared" si="3"/>
        <v>-2.9985301322880908E-2</v>
      </c>
      <c r="K12" s="27"/>
      <c r="L12" s="42">
        <f t="shared" si="8"/>
        <v>29697</v>
      </c>
      <c r="M12" s="28">
        <f t="shared" si="4"/>
        <v>-2.9985301322880908E-2</v>
      </c>
    </row>
    <row r="13" spans="1:13" s="20" customFormat="1" ht="18.75">
      <c r="A13" s="29" t="s">
        <v>46</v>
      </c>
      <c r="B13" s="30">
        <v>12842.140000000001</v>
      </c>
      <c r="C13" s="30">
        <f t="shared" si="5"/>
        <v>-0.14000000000123691</v>
      </c>
      <c r="D13" s="30">
        <v>12842</v>
      </c>
      <c r="E13" s="42">
        <v>10930</v>
      </c>
      <c r="F13" s="42">
        <f t="shared" si="6"/>
        <v>10930</v>
      </c>
      <c r="G13" s="42">
        <v>12002</v>
      </c>
      <c r="H13" s="42">
        <f t="shared" si="7"/>
        <v>12002</v>
      </c>
      <c r="I13" s="42">
        <v>12842</v>
      </c>
      <c r="J13" s="28">
        <f t="shared" si="3"/>
        <v>6.9988335277453739E-2</v>
      </c>
      <c r="K13" s="27"/>
      <c r="L13" s="42">
        <f t="shared" si="8"/>
        <v>12842</v>
      </c>
      <c r="M13" s="28">
        <f t="shared" si="4"/>
        <v>6.9988335277453739E-2</v>
      </c>
    </row>
    <row r="14" spans="1:13" s="20" customFormat="1" ht="18.75">
      <c r="A14" s="29" t="s">
        <v>47</v>
      </c>
      <c r="B14" s="30">
        <v>15120.17</v>
      </c>
      <c r="C14" s="30">
        <f t="shared" si="5"/>
        <v>-1413.17</v>
      </c>
      <c r="D14" s="30">
        <v>13707</v>
      </c>
      <c r="E14" s="42">
        <v>6173</v>
      </c>
      <c r="F14" s="42">
        <f t="shared" si="6"/>
        <v>6173</v>
      </c>
      <c r="G14" s="42">
        <v>14131</v>
      </c>
      <c r="H14" s="42">
        <f t="shared" si="7"/>
        <v>14131</v>
      </c>
      <c r="I14" s="42">
        <v>13707</v>
      </c>
      <c r="J14" s="28">
        <f t="shared" si="3"/>
        <v>-3.0004953648007926E-2</v>
      </c>
      <c r="K14" s="27"/>
      <c r="L14" s="42">
        <f t="shared" si="8"/>
        <v>13707</v>
      </c>
      <c r="M14" s="28">
        <f t="shared" si="4"/>
        <v>-3.0004953648007926E-2</v>
      </c>
    </row>
    <row r="15" spans="1:13" s="20" customFormat="1" ht="18.75">
      <c r="A15" s="29" t="s">
        <v>48</v>
      </c>
      <c r="B15" s="30">
        <v>34180.574999999997</v>
      </c>
      <c r="C15" s="30">
        <f t="shared" si="5"/>
        <v>-876.57499999999709</v>
      </c>
      <c r="D15" s="30">
        <v>33304</v>
      </c>
      <c r="E15" s="42">
        <v>28052</v>
      </c>
      <c r="F15" s="42">
        <f t="shared" si="6"/>
        <v>28052</v>
      </c>
      <c r="G15" s="42">
        <v>35057</v>
      </c>
      <c r="H15" s="42">
        <f t="shared" si="7"/>
        <v>35057</v>
      </c>
      <c r="I15" s="42">
        <v>33304</v>
      </c>
      <c r="J15" s="28">
        <f t="shared" si="3"/>
        <v>-5.0004278746042186E-2</v>
      </c>
      <c r="L15" s="42">
        <f t="shared" si="8"/>
        <v>33304</v>
      </c>
      <c r="M15" s="28">
        <f t="shared" si="4"/>
        <v>-5.0004278746042186E-2</v>
      </c>
    </row>
    <row r="16" spans="1:13" s="20" customFormat="1" ht="18.75">
      <c r="A16" s="29" t="s">
        <v>49</v>
      </c>
      <c r="B16" s="30">
        <v>8096.6900000000005</v>
      </c>
      <c r="C16" s="30">
        <f t="shared" si="5"/>
        <v>227.30999999999949</v>
      </c>
      <c r="D16" s="30">
        <v>8324</v>
      </c>
      <c r="E16" s="42">
        <v>6793</v>
      </c>
      <c r="F16" s="42">
        <f t="shared" si="6"/>
        <v>6793</v>
      </c>
      <c r="G16" s="42">
        <v>7567</v>
      </c>
      <c r="H16" s="42">
        <f t="shared" si="7"/>
        <v>7567</v>
      </c>
      <c r="I16" s="42">
        <v>8324</v>
      </c>
      <c r="J16" s="28">
        <f t="shared" si="3"/>
        <v>0.10003964583058012</v>
      </c>
      <c r="L16" s="42">
        <f t="shared" si="8"/>
        <v>8324</v>
      </c>
      <c r="M16" s="28">
        <f t="shared" si="4"/>
        <v>0.10003964583058012</v>
      </c>
    </row>
    <row r="17" spans="1:13" s="20" customFormat="1" ht="18.75">
      <c r="A17" s="29" t="s">
        <v>50</v>
      </c>
      <c r="B17" s="30">
        <v>4532.5200000000004</v>
      </c>
      <c r="C17" s="30">
        <f t="shared" si="5"/>
        <v>-550.52000000000044</v>
      </c>
      <c r="D17" s="30">
        <v>3982</v>
      </c>
      <c r="E17" s="42">
        <v>3653</v>
      </c>
      <c r="F17" s="42">
        <f t="shared" si="6"/>
        <v>3653</v>
      </c>
      <c r="G17" s="42">
        <v>4236</v>
      </c>
      <c r="H17" s="42">
        <f t="shared" si="7"/>
        <v>4236</v>
      </c>
      <c r="I17" s="42">
        <v>3982</v>
      </c>
      <c r="J17" s="28">
        <f t="shared" si="3"/>
        <v>-5.9962228517469351E-2</v>
      </c>
      <c r="L17" s="42">
        <f t="shared" si="8"/>
        <v>3982</v>
      </c>
      <c r="M17" s="28">
        <f t="shared" si="4"/>
        <v>-5.9962228517469351E-2</v>
      </c>
    </row>
    <row r="18" spans="1:13" s="20" customFormat="1" ht="18.75">
      <c r="A18" s="29" t="s">
        <v>51</v>
      </c>
      <c r="B18" s="30">
        <v>54645.824999999997</v>
      </c>
      <c r="C18" s="30">
        <f t="shared" si="5"/>
        <v>-17326.824999999997</v>
      </c>
      <c r="D18" s="30">
        <v>37319</v>
      </c>
      <c r="E18" s="42">
        <v>28491</v>
      </c>
      <c r="F18" s="42">
        <f t="shared" si="6"/>
        <v>28491</v>
      </c>
      <c r="G18" s="42">
        <v>53313</v>
      </c>
      <c r="H18" s="42">
        <f t="shared" si="7"/>
        <v>53313</v>
      </c>
      <c r="I18" s="42">
        <v>37319</v>
      </c>
      <c r="J18" s="28">
        <f t="shared" si="3"/>
        <v>-0.30000187571511638</v>
      </c>
      <c r="K18" s="27"/>
      <c r="L18" s="42">
        <f t="shared" si="8"/>
        <v>37319</v>
      </c>
      <c r="M18" s="28">
        <f t="shared" si="4"/>
        <v>-0.30000187571511638</v>
      </c>
    </row>
    <row r="19" spans="1:13" s="20" customFormat="1" ht="18.75">
      <c r="A19" s="29" t="s">
        <v>52</v>
      </c>
      <c r="B19" s="30">
        <v>372.36</v>
      </c>
      <c r="C19" s="30">
        <f t="shared" si="5"/>
        <v>45.639999999999986</v>
      </c>
      <c r="D19" s="30">
        <v>418</v>
      </c>
      <c r="E19" s="42">
        <v>401</v>
      </c>
      <c r="F19" s="42">
        <f t="shared" si="6"/>
        <v>401</v>
      </c>
      <c r="G19" s="42">
        <v>348</v>
      </c>
      <c r="H19" s="42">
        <f t="shared" si="7"/>
        <v>348</v>
      </c>
      <c r="I19" s="42">
        <v>418</v>
      </c>
      <c r="J19" s="28">
        <f t="shared" si="3"/>
        <v>0.20114942528735624</v>
      </c>
      <c r="L19" s="42">
        <f t="shared" si="8"/>
        <v>418</v>
      </c>
      <c r="M19" s="28">
        <f t="shared" si="4"/>
        <v>0.20114942528735624</v>
      </c>
    </row>
    <row r="20" spans="1:13" s="20" customFormat="1" ht="18.75">
      <c r="A20" s="31" t="s">
        <v>53</v>
      </c>
      <c r="B20" s="32">
        <f>SUM(B21:B26)</f>
        <v>209182.6742021</v>
      </c>
      <c r="C20" s="32">
        <f>SUM(C21:C26)</f>
        <v>-2941.6742020999955</v>
      </c>
      <c r="D20" s="32">
        <f>SUM(D21:D26)</f>
        <v>206241</v>
      </c>
      <c r="E20" s="44">
        <f>SUM(E21:E26)</f>
        <v>193986</v>
      </c>
      <c r="F20" s="44">
        <f t="shared" ref="F20:L20" si="9">SUM(F21:F26)</f>
        <v>193986</v>
      </c>
      <c r="G20" s="44">
        <f t="shared" si="9"/>
        <v>206010</v>
      </c>
      <c r="H20" s="44">
        <f t="shared" si="9"/>
        <v>206010</v>
      </c>
      <c r="I20" s="44">
        <f t="shared" si="9"/>
        <v>206241</v>
      </c>
      <c r="J20" s="45">
        <f t="shared" si="3"/>
        <v>1.1213047910294538E-3</v>
      </c>
      <c r="K20" s="44"/>
      <c r="L20" s="44">
        <f t="shared" si="9"/>
        <v>206241</v>
      </c>
      <c r="M20" s="45">
        <f t="shared" si="4"/>
        <v>1.1213047910294538E-3</v>
      </c>
    </row>
    <row r="21" spans="1:13" s="20" customFormat="1" ht="18.75">
      <c r="A21" s="29" t="s">
        <v>54</v>
      </c>
      <c r="B21" s="30">
        <v>43514.466934974997</v>
      </c>
      <c r="C21" s="30">
        <f>D21-B21</f>
        <v>48269.533065025003</v>
      </c>
      <c r="D21" s="30">
        <v>91784</v>
      </c>
      <c r="E21" s="42">
        <v>74031</v>
      </c>
      <c r="F21" s="42">
        <f>E21</f>
        <v>74031</v>
      </c>
      <c r="G21" s="42">
        <v>97319</v>
      </c>
      <c r="H21" s="42">
        <f t="shared" si="7"/>
        <v>97319</v>
      </c>
      <c r="I21" s="42">
        <v>91784</v>
      </c>
      <c r="J21" s="28">
        <f t="shared" si="3"/>
        <v>-5.6874813756820353E-2</v>
      </c>
      <c r="L21" s="42">
        <f t="shared" si="8"/>
        <v>91784</v>
      </c>
      <c r="M21" s="28">
        <f t="shared" si="4"/>
        <v>-5.6874813756820353E-2</v>
      </c>
    </row>
    <row r="22" spans="1:13" s="20" customFormat="1" ht="18.75">
      <c r="A22" s="29" t="s">
        <v>55</v>
      </c>
      <c r="B22" s="30">
        <v>18881.769999999997</v>
      </c>
      <c r="C22" s="30">
        <f t="shared" ref="C22:C26" si="10">D22-B22</f>
        <v>598.2300000000032</v>
      </c>
      <c r="D22" s="30">
        <v>19480</v>
      </c>
      <c r="E22" s="42">
        <v>31480</v>
      </c>
      <c r="F22" s="42">
        <f t="shared" ref="F22:F26" si="11">E22</f>
        <v>31480</v>
      </c>
      <c r="G22" s="42">
        <v>20444</v>
      </c>
      <c r="H22" s="42">
        <f t="shared" si="7"/>
        <v>20444</v>
      </c>
      <c r="I22" s="42">
        <v>19480</v>
      </c>
      <c r="J22" s="28">
        <f t="shared" si="3"/>
        <v>-4.715319898258663E-2</v>
      </c>
      <c r="L22" s="42">
        <f t="shared" si="8"/>
        <v>19480</v>
      </c>
      <c r="M22" s="28">
        <f t="shared" si="4"/>
        <v>-4.715319898258663E-2</v>
      </c>
    </row>
    <row r="23" spans="1:13" s="20" customFormat="1" ht="18.75">
      <c r="A23" s="29" t="s">
        <v>56</v>
      </c>
      <c r="B23" s="30">
        <v>19683</v>
      </c>
      <c r="C23" s="30">
        <f t="shared" si="10"/>
        <v>0</v>
      </c>
      <c r="D23" s="30">
        <v>19683</v>
      </c>
      <c r="E23" s="42">
        <v>17319</v>
      </c>
      <c r="F23" s="42">
        <f t="shared" si="11"/>
        <v>17319</v>
      </c>
      <c r="G23" s="42">
        <v>24132</v>
      </c>
      <c r="H23" s="42">
        <f t="shared" si="7"/>
        <v>24132</v>
      </c>
      <c r="I23" s="42">
        <v>19683</v>
      </c>
      <c r="J23" s="28">
        <f t="shared" si="3"/>
        <v>-0.1843610144206862</v>
      </c>
      <c r="L23" s="42">
        <f t="shared" si="8"/>
        <v>19683</v>
      </c>
      <c r="M23" s="28">
        <f t="shared" si="4"/>
        <v>-0.1843610144206862</v>
      </c>
    </row>
    <row r="24" spans="1:13" s="20" customFormat="1" ht="18.75">
      <c r="A24" s="29" t="s">
        <v>57</v>
      </c>
      <c r="B24" s="30">
        <v>0</v>
      </c>
      <c r="C24" s="30">
        <f t="shared" si="10"/>
        <v>203</v>
      </c>
      <c r="D24" s="30">
        <v>203</v>
      </c>
      <c r="E24" s="42">
        <v>203</v>
      </c>
      <c r="F24" s="42">
        <f t="shared" si="11"/>
        <v>203</v>
      </c>
      <c r="G24" s="42">
        <v>2404</v>
      </c>
      <c r="H24" s="42">
        <f t="shared" si="7"/>
        <v>2404</v>
      </c>
      <c r="I24" s="42">
        <v>203</v>
      </c>
      <c r="J24" s="28">
        <f t="shared" si="3"/>
        <v>-0.91555740432612309</v>
      </c>
      <c r="L24" s="42">
        <f t="shared" si="8"/>
        <v>203</v>
      </c>
      <c r="M24" s="28">
        <f t="shared" si="4"/>
        <v>-0.91555740432612309</v>
      </c>
    </row>
    <row r="25" spans="1:13" s="20" customFormat="1" ht="40.5" customHeight="1">
      <c r="A25" s="52" t="s">
        <v>58</v>
      </c>
      <c r="B25" s="30">
        <v>27499.37</v>
      </c>
      <c r="C25" s="30">
        <f t="shared" si="10"/>
        <v>47429.630000000005</v>
      </c>
      <c r="D25" s="30">
        <v>74929</v>
      </c>
      <c r="E25" s="42">
        <v>70791</v>
      </c>
      <c r="F25" s="42">
        <f t="shared" si="11"/>
        <v>70791</v>
      </c>
      <c r="G25" s="42">
        <v>58054</v>
      </c>
      <c r="H25" s="42">
        <f t="shared" si="7"/>
        <v>58054</v>
      </c>
      <c r="I25" s="42">
        <v>74929</v>
      </c>
      <c r="J25" s="28">
        <f t="shared" si="3"/>
        <v>0.29067764495125226</v>
      </c>
      <c r="L25" s="42">
        <f t="shared" si="8"/>
        <v>74929</v>
      </c>
      <c r="M25" s="28">
        <f t="shared" si="4"/>
        <v>0.29067764495125226</v>
      </c>
    </row>
    <row r="26" spans="1:13" s="20" customFormat="1" ht="18.75">
      <c r="A26" s="29" t="s">
        <v>59</v>
      </c>
      <c r="B26" s="30">
        <v>99604.067267125007</v>
      </c>
      <c r="C26" s="30">
        <f t="shared" si="10"/>
        <v>-99442.067267125007</v>
      </c>
      <c r="D26" s="30">
        <v>162</v>
      </c>
      <c r="E26" s="42">
        <v>162</v>
      </c>
      <c r="F26" s="42">
        <f t="shared" si="11"/>
        <v>162</v>
      </c>
      <c r="G26" s="42">
        <v>3657</v>
      </c>
      <c r="H26" s="42">
        <f t="shared" si="7"/>
        <v>3657</v>
      </c>
      <c r="I26" s="42">
        <v>162</v>
      </c>
      <c r="J26" s="28">
        <f t="shared" si="3"/>
        <v>-0.95570139458572601</v>
      </c>
      <c r="L26" s="42">
        <f t="shared" si="8"/>
        <v>162</v>
      </c>
      <c r="M26" s="28">
        <f t="shared" si="4"/>
        <v>-0.95570139458572601</v>
      </c>
    </row>
    <row r="27" spans="1:13" s="20" customFormat="1" ht="18.75">
      <c r="A27" s="33"/>
      <c r="B27" s="34"/>
      <c r="C27" s="34"/>
      <c r="D27" s="34"/>
      <c r="E27" s="42"/>
      <c r="F27" s="42"/>
      <c r="G27" s="42"/>
      <c r="H27" s="42"/>
      <c r="I27" s="42"/>
      <c r="J27" s="28"/>
      <c r="L27" s="42"/>
      <c r="M27" s="28"/>
    </row>
    <row r="28" spans="1:13" s="20" customFormat="1" ht="18.75">
      <c r="A28" s="33"/>
      <c r="B28" s="34"/>
      <c r="C28" s="34"/>
      <c r="D28" s="34"/>
      <c r="E28" s="42"/>
      <c r="F28" s="42"/>
      <c r="G28" s="42"/>
      <c r="H28" s="42"/>
      <c r="I28" s="42"/>
      <c r="J28" s="28"/>
      <c r="L28" s="42"/>
      <c r="M28" s="28"/>
    </row>
    <row r="29" spans="1:13" s="20" customFormat="1" ht="19.5" thickBot="1">
      <c r="A29" s="35" t="s">
        <v>60</v>
      </c>
      <c r="B29" s="36">
        <f>B6+B20</f>
        <v>592312.43420210003</v>
      </c>
      <c r="C29" s="36">
        <f>C6+C20</f>
        <v>-118302.43420210002</v>
      </c>
      <c r="D29" s="36">
        <f>D6+D20</f>
        <v>474010</v>
      </c>
      <c r="E29" s="44">
        <f t="shared" ref="E29:L29" si="12">E6+E20</f>
        <v>425528</v>
      </c>
      <c r="F29" s="44">
        <f t="shared" si="12"/>
        <v>468398</v>
      </c>
      <c r="G29" s="44">
        <f t="shared" si="12"/>
        <v>564107</v>
      </c>
      <c r="H29" s="44">
        <f t="shared" si="12"/>
        <v>578046</v>
      </c>
      <c r="I29" s="44">
        <f>I6+I20</f>
        <v>531773</v>
      </c>
      <c r="J29" s="45">
        <f t="shared" si="3"/>
        <v>-8.005072260685131E-2</v>
      </c>
      <c r="K29" s="44"/>
      <c r="L29" s="44">
        <f t="shared" si="12"/>
        <v>474010</v>
      </c>
      <c r="M29" s="45">
        <f t="shared" si="4"/>
        <v>-0.15971615314115939</v>
      </c>
    </row>
    <row r="30" spans="1:13">
      <c r="A30" s="61"/>
      <c r="B30" s="61"/>
      <c r="C30" s="61"/>
      <c r="D30" s="61"/>
    </row>
    <row r="31" spans="1:13">
      <c r="C31" s="38"/>
    </row>
    <row r="32" spans="1:13" s="37" customFormat="1">
      <c r="A32" s="19"/>
      <c r="B32" s="19"/>
      <c r="C32" s="19"/>
      <c r="D32" s="38"/>
      <c r="E32" s="43"/>
      <c r="F32" s="43"/>
      <c r="G32" s="43"/>
      <c r="H32" s="43"/>
      <c r="I32" s="43"/>
      <c r="J32" s="43"/>
      <c r="L32" s="43"/>
    </row>
    <row r="33" spans="4:4">
      <c r="D33" s="38"/>
    </row>
    <row r="83" spans="2:3">
      <c r="B83" s="39" t="s">
        <v>61</v>
      </c>
      <c r="C83" s="39"/>
    </row>
    <row r="98" spans="2:3">
      <c r="B98" s="39"/>
      <c r="C98" s="39"/>
    </row>
  </sheetData>
  <mergeCells count="3">
    <mergeCell ref="A2:D2"/>
    <mergeCell ref="A4:D4"/>
    <mergeCell ref="A30:D3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0"/>
  <sheetViews>
    <sheetView tabSelected="1" topLeftCell="B4" zoomScale="80" zoomScaleNormal="80" workbookViewId="0">
      <selection activeCell="E21" sqref="E21"/>
    </sheetView>
  </sheetViews>
  <sheetFormatPr defaultRowHeight="13.5"/>
  <cols>
    <col min="1" max="1" width="9" style="2" hidden="1" customWidth="1"/>
    <col min="2" max="2" width="36.375" style="2" customWidth="1"/>
    <col min="3" max="5" width="21.5" style="2" customWidth="1"/>
    <col min="6" max="6" width="18.25" style="2" hidden="1" customWidth="1"/>
    <col min="7" max="7" width="18.875" style="2" hidden="1" customWidth="1"/>
    <col min="8" max="8" width="12.125" style="2" hidden="1" customWidth="1"/>
    <col min="9" max="9" width="15.5" style="2" hidden="1" customWidth="1"/>
    <col min="10" max="10" width="14.75" style="2" hidden="1" customWidth="1"/>
    <col min="11" max="12" width="26.25" style="2" hidden="1" customWidth="1"/>
    <col min="13" max="13" width="9" style="2" hidden="1" customWidth="1"/>
    <col min="14" max="14" width="10.75" style="2" hidden="1" customWidth="1"/>
    <col min="15" max="15" width="9.375" style="2" hidden="1" customWidth="1"/>
    <col min="16" max="16" width="9" style="2" hidden="1" customWidth="1"/>
    <col min="17" max="17" width="13.125" style="2" customWidth="1"/>
    <col min="18" max="18" width="9" style="2" customWidth="1"/>
    <col min="19" max="19" width="24.375" style="2" hidden="1" customWidth="1"/>
    <col min="20" max="20" width="11.625" style="2" hidden="1" customWidth="1"/>
    <col min="21" max="22" width="0" style="2" hidden="1" customWidth="1"/>
    <col min="23" max="23" width="18.875" style="2" hidden="1" customWidth="1"/>
    <col min="24" max="26" width="0" style="2" hidden="1" customWidth="1"/>
    <col min="27" max="16384" width="9" style="2"/>
  </cols>
  <sheetData>
    <row r="1" spans="1:24" ht="22.5" customHeight="1">
      <c r="B1" s="56" t="s">
        <v>127</v>
      </c>
    </row>
    <row r="2" spans="1:24" ht="31.15" customHeight="1">
      <c r="A2" s="62" t="s">
        <v>26</v>
      </c>
      <c r="B2" s="62"/>
      <c r="C2" s="62"/>
      <c r="D2" s="62"/>
      <c r="E2" s="62"/>
      <c r="F2" s="46"/>
      <c r="G2" s="46"/>
      <c r="H2" s="46"/>
      <c r="I2" s="46"/>
      <c r="J2" s="46"/>
      <c r="K2" s="3"/>
      <c r="L2" s="3"/>
    </row>
    <row r="3" spans="1:24" ht="18" customHeight="1">
      <c r="A3" s="1"/>
      <c r="B3" s="1"/>
      <c r="C3" s="1"/>
      <c r="D3" s="1"/>
      <c r="E3" s="18" t="s">
        <v>0</v>
      </c>
      <c r="F3" s="18"/>
      <c r="G3" s="11"/>
      <c r="I3" s="11"/>
      <c r="K3" s="11"/>
      <c r="L3" s="11"/>
    </row>
    <row r="4" spans="1:24" ht="42.75" customHeight="1">
      <c r="A4" s="4" t="s">
        <v>27</v>
      </c>
      <c r="B4" s="4" t="s">
        <v>28</v>
      </c>
      <c r="C4" s="4" t="s">
        <v>25</v>
      </c>
      <c r="D4" s="4" t="s">
        <v>32</v>
      </c>
      <c r="E4" s="4" t="s">
        <v>29</v>
      </c>
      <c r="F4" s="12"/>
      <c r="G4" s="12" t="s">
        <v>30</v>
      </c>
      <c r="H4" s="12" t="s">
        <v>31</v>
      </c>
      <c r="I4" s="12" t="s">
        <v>33</v>
      </c>
      <c r="J4" s="12" t="s">
        <v>34</v>
      </c>
      <c r="K4" s="12"/>
      <c r="L4" s="12"/>
      <c r="M4" s="8">
        <f>O4-M5</f>
        <v>-1</v>
      </c>
      <c r="N4" s="9">
        <v>723171</v>
      </c>
      <c r="O4" s="9">
        <f>N4-E5</f>
        <v>-1</v>
      </c>
    </row>
    <row r="5" spans="1:24" ht="30.75" customHeight="1">
      <c r="A5" s="10"/>
      <c r="B5" s="10" t="s">
        <v>24</v>
      </c>
      <c r="C5" s="16">
        <f>SUM(C6:C29)</f>
        <v>856328</v>
      </c>
      <c r="D5" s="16">
        <f>E5-C5</f>
        <v>-133156</v>
      </c>
      <c r="E5" s="16">
        <f>SUM(E6:E29)</f>
        <v>723172</v>
      </c>
      <c r="F5" s="47"/>
      <c r="G5" s="47">
        <f>SUM(G6:G28)</f>
        <v>780021</v>
      </c>
      <c r="H5" s="48">
        <f t="shared" ref="H5:H28" si="0">(K5/G5-1)*100</f>
        <v>-7.288137114257176</v>
      </c>
      <c r="I5" s="47">
        <f>SUM(I6:I28)</f>
        <v>719521</v>
      </c>
      <c r="J5" s="47">
        <f t="shared" ref="J5:J28" si="1">E5-I5</f>
        <v>3651</v>
      </c>
      <c r="K5" s="13">
        <f>SUM(K6:K28)</f>
        <v>723172</v>
      </c>
      <c r="L5" s="15">
        <f>I5/K5</f>
        <v>0.99495140851692265</v>
      </c>
      <c r="Q5" s="54"/>
      <c r="S5" s="2" t="s">
        <v>74</v>
      </c>
      <c r="T5" s="53">
        <v>723171</v>
      </c>
    </row>
    <row r="6" spans="1:24" ht="30.75" customHeight="1">
      <c r="A6" s="5">
        <v>201</v>
      </c>
      <c r="B6" s="6" t="s">
        <v>1</v>
      </c>
      <c r="C6" s="7">
        <v>116782</v>
      </c>
      <c r="D6" s="7">
        <f t="shared" ref="D6:D29" si="2">E6-C6</f>
        <v>-23567</v>
      </c>
      <c r="E6" s="17">
        <v>93215</v>
      </c>
      <c r="F6" s="49"/>
      <c r="G6" s="49">
        <v>104771</v>
      </c>
      <c r="H6" s="50">
        <f t="shared" si="0"/>
        <v>-10.804516516975117</v>
      </c>
      <c r="I6" s="49">
        <v>91300</v>
      </c>
      <c r="J6" s="49">
        <f t="shared" si="1"/>
        <v>1915</v>
      </c>
      <c r="K6" s="14">
        <f t="shared" ref="K6:K28" si="3">I6+M6</f>
        <v>93451</v>
      </c>
      <c r="L6" s="15">
        <f t="shared" ref="L6:L28" si="4">I6/K6</f>
        <v>0.97698258980642261</v>
      </c>
      <c r="M6" s="2">
        <v>2151</v>
      </c>
      <c r="S6" s="2" t="s">
        <v>75</v>
      </c>
      <c r="T6" s="53">
        <v>93215</v>
      </c>
      <c r="W6" s="2" t="s">
        <v>99</v>
      </c>
      <c r="X6" s="8">
        <v>116782</v>
      </c>
    </row>
    <row r="7" spans="1:24" ht="30.75" customHeight="1">
      <c r="A7" s="5">
        <v>202</v>
      </c>
      <c r="B7" s="6" t="s">
        <v>2</v>
      </c>
      <c r="C7" s="7"/>
      <c r="D7" s="7">
        <f t="shared" si="2"/>
        <v>0</v>
      </c>
      <c r="E7" s="17"/>
      <c r="F7" s="49"/>
      <c r="G7" s="49">
        <v>0</v>
      </c>
      <c r="H7" s="50" t="e">
        <f t="shared" si="0"/>
        <v>#DIV/0!</v>
      </c>
      <c r="I7" s="49">
        <v>0</v>
      </c>
      <c r="J7" s="49">
        <f t="shared" si="1"/>
        <v>0</v>
      </c>
      <c r="K7" s="14">
        <f t="shared" si="3"/>
        <v>0</v>
      </c>
      <c r="L7" s="15" t="e">
        <f t="shared" si="4"/>
        <v>#DIV/0!</v>
      </c>
      <c r="S7" s="2" t="s">
        <v>76</v>
      </c>
      <c r="W7" s="2" t="s">
        <v>100</v>
      </c>
      <c r="X7" s="2" t="s">
        <v>101</v>
      </c>
    </row>
    <row r="8" spans="1:24" ht="30.75" customHeight="1">
      <c r="A8" s="5">
        <v>203</v>
      </c>
      <c r="B8" s="6" t="s">
        <v>3</v>
      </c>
      <c r="C8" s="7">
        <v>2183</v>
      </c>
      <c r="D8" s="7">
        <f t="shared" si="2"/>
        <v>-10</v>
      </c>
      <c r="E8" s="17">
        <v>2173</v>
      </c>
      <c r="F8" s="49"/>
      <c r="G8" s="49">
        <v>2316</v>
      </c>
      <c r="H8" s="50">
        <f t="shared" si="0"/>
        <v>-8.2037996545768603</v>
      </c>
      <c r="I8" s="49">
        <v>2126</v>
      </c>
      <c r="J8" s="49">
        <f t="shared" si="1"/>
        <v>47</v>
      </c>
      <c r="K8" s="14">
        <f t="shared" si="3"/>
        <v>2126</v>
      </c>
      <c r="L8" s="15">
        <f t="shared" si="4"/>
        <v>1</v>
      </c>
      <c r="S8" s="2" t="s">
        <v>77</v>
      </c>
      <c r="T8" s="53">
        <v>2185</v>
      </c>
      <c r="W8" s="2" t="s">
        <v>102</v>
      </c>
      <c r="X8" s="8">
        <v>2183</v>
      </c>
    </row>
    <row r="9" spans="1:24" ht="30.75" customHeight="1">
      <c r="A9" s="5">
        <v>204</v>
      </c>
      <c r="B9" s="6" t="s">
        <v>4</v>
      </c>
      <c r="C9" s="7">
        <v>92073</v>
      </c>
      <c r="D9" s="7">
        <f t="shared" si="2"/>
        <v>-14751</v>
      </c>
      <c r="E9" s="17">
        <v>77322</v>
      </c>
      <c r="F9" s="49"/>
      <c r="G9" s="49">
        <v>87316</v>
      </c>
      <c r="H9" s="50">
        <f t="shared" si="0"/>
        <v>-11.789362774291078</v>
      </c>
      <c r="I9" s="49">
        <v>77022</v>
      </c>
      <c r="J9" s="49">
        <f t="shared" si="1"/>
        <v>300</v>
      </c>
      <c r="K9" s="14">
        <f t="shared" si="3"/>
        <v>77022</v>
      </c>
      <c r="L9" s="15">
        <f t="shared" si="4"/>
        <v>1</v>
      </c>
      <c r="S9" s="2" t="s">
        <v>78</v>
      </c>
      <c r="T9" s="53">
        <v>77522</v>
      </c>
      <c r="W9" s="2" t="s">
        <v>103</v>
      </c>
      <c r="X9" s="8">
        <v>92073</v>
      </c>
    </row>
    <row r="10" spans="1:24" ht="30.75" customHeight="1">
      <c r="A10" s="5">
        <v>205</v>
      </c>
      <c r="B10" s="6" t="s">
        <v>5</v>
      </c>
      <c r="C10" s="7">
        <v>142864</v>
      </c>
      <c r="D10" s="7">
        <f t="shared" si="2"/>
        <v>2883</v>
      </c>
      <c r="E10" s="17">
        <v>145747</v>
      </c>
      <c r="F10" s="49"/>
      <c r="G10" s="49">
        <v>134789</v>
      </c>
      <c r="H10" s="50">
        <f t="shared" si="0"/>
        <v>6.6934245376106372</v>
      </c>
      <c r="I10" s="49">
        <v>143811</v>
      </c>
      <c r="J10" s="49">
        <f t="shared" si="1"/>
        <v>1936</v>
      </c>
      <c r="K10" s="14">
        <f t="shared" si="3"/>
        <v>143811</v>
      </c>
      <c r="L10" s="15">
        <f t="shared" si="4"/>
        <v>1</v>
      </c>
      <c r="S10" s="2" t="s">
        <v>79</v>
      </c>
      <c r="T10" s="53">
        <v>145747</v>
      </c>
      <c r="W10" s="2" t="s">
        <v>104</v>
      </c>
      <c r="X10" s="8">
        <v>142864</v>
      </c>
    </row>
    <row r="11" spans="1:24" ht="30.75" customHeight="1">
      <c r="A11" s="5">
        <v>206</v>
      </c>
      <c r="B11" s="6" t="s">
        <v>6</v>
      </c>
      <c r="C11" s="7">
        <v>43449</v>
      </c>
      <c r="D11" s="7">
        <f t="shared" si="2"/>
        <v>-9268</v>
      </c>
      <c r="E11" s="17">
        <v>34181</v>
      </c>
      <c r="F11" s="49"/>
      <c r="G11" s="49">
        <v>38770</v>
      </c>
      <c r="H11" s="50">
        <f t="shared" si="0"/>
        <v>-10.804745937580606</v>
      </c>
      <c r="I11" s="49">
        <v>34581</v>
      </c>
      <c r="J11" s="49">
        <f t="shared" si="1"/>
        <v>-400</v>
      </c>
      <c r="K11" s="14">
        <f t="shared" si="3"/>
        <v>34581</v>
      </c>
      <c r="L11" s="15">
        <f t="shared" si="4"/>
        <v>1</v>
      </c>
      <c r="S11" s="2" t="s">
        <v>80</v>
      </c>
      <c r="T11" s="53">
        <v>34181</v>
      </c>
      <c r="W11" s="2" t="s">
        <v>105</v>
      </c>
      <c r="X11" s="8">
        <v>43449</v>
      </c>
    </row>
    <row r="12" spans="1:24" ht="30.75" customHeight="1">
      <c r="A12" s="5">
        <v>207</v>
      </c>
      <c r="B12" s="6" t="s">
        <v>7</v>
      </c>
      <c r="C12" s="7">
        <v>27675</v>
      </c>
      <c r="D12" s="7">
        <f t="shared" si="2"/>
        <v>-9695</v>
      </c>
      <c r="E12" s="17">
        <v>17980</v>
      </c>
      <c r="F12" s="49"/>
      <c r="G12" s="49">
        <v>27575</v>
      </c>
      <c r="H12" s="50">
        <f t="shared" si="0"/>
        <v>-34.796010879419768</v>
      </c>
      <c r="I12" s="49">
        <v>17980</v>
      </c>
      <c r="J12" s="49">
        <f t="shared" si="1"/>
        <v>0</v>
      </c>
      <c r="K12" s="14">
        <f t="shared" si="3"/>
        <v>17980</v>
      </c>
      <c r="L12" s="15">
        <f t="shared" si="4"/>
        <v>1</v>
      </c>
      <c r="S12" s="2" t="s">
        <v>81</v>
      </c>
      <c r="T12" s="53">
        <v>17980</v>
      </c>
      <c r="W12" s="2" t="s">
        <v>106</v>
      </c>
      <c r="X12" s="8">
        <v>27675</v>
      </c>
    </row>
    <row r="13" spans="1:24" ht="30.75" customHeight="1">
      <c r="A13" s="5">
        <v>208</v>
      </c>
      <c r="B13" s="6" t="s">
        <v>8</v>
      </c>
      <c r="C13" s="7">
        <v>73074</v>
      </c>
      <c r="D13" s="7">
        <f t="shared" si="2"/>
        <v>-4620</v>
      </c>
      <c r="E13" s="17">
        <v>68454</v>
      </c>
      <c r="F13" s="49"/>
      <c r="G13" s="49">
        <v>66274</v>
      </c>
      <c r="H13" s="50">
        <f t="shared" si="0"/>
        <v>4.1947068231885876</v>
      </c>
      <c r="I13" s="49">
        <v>68454</v>
      </c>
      <c r="J13" s="49">
        <f t="shared" si="1"/>
        <v>0</v>
      </c>
      <c r="K13" s="14">
        <f t="shared" si="3"/>
        <v>69054</v>
      </c>
      <c r="L13" s="15">
        <f t="shared" si="4"/>
        <v>0.99131114779737595</v>
      </c>
      <c r="M13" s="2">
        <v>600</v>
      </c>
      <c r="S13" s="2" t="s">
        <v>82</v>
      </c>
      <c r="T13" s="53">
        <v>68454</v>
      </c>
      <c r="W13" s="2" t="s">
        <v>107</v>
      </c>
      <c r="X13" s="8">
        <v>73074</v>
      </c>
    </row>
    <row r="14" spans="1:24" ht="30.75" customHeight="1">
      <c r="A14" s="5">
        <v>210</v>
      </c>
      <c r="B14" s="6" t="s">
        <v>9</v>
      </c>
      <c r="C14" s="7">
        <v>88648</v>
      </c>
      <c r="D14" s="7">
        <f t="shared" si="2"/>
        <v>-31786</v>
      </c>
      <c r="E14" s="17">
        <v>56862</v>
      </c>
      <c r="F14" s="49"/>
      <c r="G14" s="49">
        <v>85683</v>
      </c>
      <c r="H14" s="50">
        <f t="shared" si="0"/>
        <v>-33.286649627113896</v>
      </c>
      <c r="I14" s="49">
        <v>56862</v>
      </c>
      <c r="J14" s="49">
        <f t="shared" si="1"/>
        <v>0</v>
      </c>
      <c r="K14" s="14">
        <f t="shared" si="3"/>
        <v>57162</v>
      </c>
      <c r="L14" s="15">
        <f t="shared" si="4"/>
        <v>0.99475175816101602</v>
      </c>
      <c r="M14" s="2">
        <v>300</v>
      </c>
      <c r="S14" s="2" t="s">
        <v>83</v>
      </c>
      <c r="T14" s="53">
        <v>56862</v>
      </c>
      <c r="W14" s="2" t="s">
        <v>108</v>
      </c>
      <c r="X14" s="8">
        <v>88648</v>
      </c>
    </row>
    <row r="15" spans="1:24" ht="30.75" customHeight="1">
      <c r="A15" s="5">
        <v>211</v>
      </c>
      <c r="B15" s="6" t="s">
        <v>10</v>
      </c>
      <c r="C15" s="7">
        <v>12660</v>
      </c>
      <c r="D15" s="7">
        <f t="shared" si="2"/>
        <v>-2859</v>
      </c>
      <c r="E15" s="17">
        <v>9801</v>
      </c>
      <c r="F15" s="49"/>
      <c r="G15" s="49">
        <v>12251</v>
      </c>
      <c r="H15" s="50">
        <f t="shared" si="0"/>
        <v>-19.998367480205694</v>
      </c>
      <c r="I15" s="49">
        <v>9801</v>
      </c>
      <c r="J15" s="49">
        <f t="shared" si="1"/>
        <v>0</v>
      </c>
      <c r="K15" s="14">
        <f t="shared" si="3"/>
        <v>9801</v>
      </c>
      <c r="L15" s="15">
        <f t="shared" si="4"/>
        <v>1</v>
      </c>
      <c r="S15" s="2" t="s">
        <v>84</v>
      </c>
      <c r="T15" s="53">
        <v>9801</v>
      </c>
      <c r="W15" s="2" t="s">
        <v>109</v>
      </c>
      <c r="X15" s="8">
        <v>12660</v>
      </c>
    </row>
    <row r="16" spans="1:24" ht="30.75" customHeight="1">
      <c r="A16" s="5">
        <v>212</v>
      </c>
      <c r="B16" s="6" t="s">
        <v>11</v>
      </c>
      <c r="C16" s="7">
        <v>29591</v>
      </c>
      <c r="D16" s="7">
        <f t="shared" si="2"/>
        <v>-8672</v>
      </c>
      <c r="E16" s="17">
        <v>20919</v>
      </c>
      <c r="F16" s="49"/>
      <c r="G16" s="49">
        <v>31430</v>
      </c>
      <c r="H16" s="50">
        <f t="shared" si="0"/>
        <v>-31.851734012090361</v>
      </c>
      <c r="I16" s="49">
        <v>20919</v>
      </c>
      <c r="J16" s="49">
        <f t="shared" si="1"/>
        <v>0</v>
      </c>
      <c r="K16" s="14">
        <f t="shared" si="3"/>
        <v>21419</v>
      </c>
      <c r="L16" s="15">
        <f t="shared" si="4"/>
        <v>0.97665623978710492</v>
      </c>
      <c r="M16" s="2">
        <v>500</v>
      </c>
      <c r="S16" s="2" t="s">
        <v>85</v>
      </c>
      <c r="T16" s="53">
        <v>20919</v>
      </c>
      <c r="W16" s="2" t="s">
        <v>110</v>
      </c>
      <c r="X16" s="8">
        <v>29591</v>
      </c>
    </row>
    <row r="17" spans="1:24" ht="30.75" customHeight="1">
      <c r="A17" s="5">
        <v>213</v>
      </c>
      <c r="B17" s="6" t="s">
        <v>12</v>
      </c>
      <c r="C17" s="7">
        <v>31330</v>
      </c>
      <c r="D17" s="7">
        <f t="shared" si="2"/>
        <v>-3777</v>
      </c>
      <c r="E17" s="17">
        <v>27553</v>
      </c>
      <c r="F17" s="49"/>
      <c r="G17" s="49">
        <v>27753</v>
      </c>
      <c r="H17" s="50">
        <f t="shared" si="0"/>
        <v>-0.72064281338953817</v>
      </c>
      <c r="I17" s="49">
        <v>27553</v>
      </c>
      <c r="J17" s="49">
        <f t="shared" si="1"/>
        <v>0</v>
      </c>
      <c r="K17" s="14">
        <f t="shared" si="3"/>
        <v>27553</v>
      </c>
      <c r="L17" s="15">
        <f t="shared" si="4"/>
        <v>1</v>
      </c>
      <c r="S17" s="2" t="s">
        <v>86</v>
      </c>
      <c r="T17" s="53">
        <v>27553</v>
      </c>
      <c r="W17" s="2" t="s">
        <v>111</v>
      </c>
      <c r="X17" s="8">
        <v>31330</v>
      </c>
    </row>
    <row r="18" spans="1:24" ht="30.75" customHeight="1">
      <c r="A18" s="5">
        <v>214</v>
      </c>
      <c r="B18" s="6" t="s">
        <v>13</v>
      </c>
      <c r="C18" s="7">
        <v>71778</v>
      </c>
      <c r="D18" s="7">
        <f t="shared" si="2"/>
        <v>-11634</v>
      </c>
      <c r="E18" s="17">
        <v>60144</v>
      </c>
      <c r="F18" s="49"/>
      <c r="G18" s="49">
        <v>59726</v>
      </c>
      <c r="H18" s="50">
        <f t="shared" si="0"/>
        <v>1.034725245286805</v>
      </c>
      <c r="I18" s="49">
        <v>60244</v>
      </c>
      <c r="J18" s="49">
        <f t="shared" si="1"/>
        <v>-100</v>
      </c>
      <c r="K18" s="14">
        <f t="shared" si="3"/>
        <v>60344</v>
      </c>
      <c r="L18" s="15">
        <f t="shared" si="4"/>
        <v>0.9983428344160149</v>
      </c>
      <c r="M18" s="2">
        <v>100</v>
      </c>
      <c r="S18" s="2" t="s">
        <v>87</v>
      </c>
      <c r="T18" s="53">
        <v>60144</v>
      </c>
      <c r="W18" s="2" t="s">
        <v>112</v>
      </c>
      <c r="X18" s="8">
        <v>71778</v>
      </c>
    </row>
    <row r="19" spans="1:24" ht="30.75" customHeight="1">
      <c r="A19" s="5">
        <v>215</v>
      </c>
      <c r="B19" s="6" t="s">
        <v>14</v>
      </c>
      <c r="C19" s="7">
        <v>13865</v>
      </c>
      <c r="D19" s="7">
        <f t="shared" si="2"/>
        <v>17508</v>
      </c>
      <c r="E19" s="17">
        <v>31373</v>
      </c>
      <c r="F19" s="49"/>
      <c r="G19" s="49">
        <v>18179</v>
      </c>
      <c r="H19" s="50">
        <f t="shared" si="0"/>
        <v>72.578249628692433</v>
      </c>
      <c r="I19" s="49">
        <v>31373</v>
      </c>
      <c r="J19" s="49">
        <f t="shared" si="1"/>
        <v>0</v>
      </c>
      <c r="K19" s="14">
        <f t="shared" si="3"/>
        <v>31373</v>
      </c>
      <c r="L19" s="15">
        <f t="shared" si="4"/>
        <v>1</v>
      </c>
      <c r="S19" s="2" t="s">
        <v>88</v>
      </c>
      <c r="T19" s="53">
        <v>31373</v>
      </c>
      <c r="W19" s="2" t="s">
        <v>113</v>
      </c>
      <c r="X19" s="8">
        <v>13865</v>
      </c>
    </row>
    <row r="20" spans="1:24" ht="30.75" customHeight="1">
      <c r="A20" s="5">
        <v>216</v>
      </c>
      <c r="B20" s="6" t="s">
        <v>15</v>
      </c>
      <c r="C20" s="7">
        <v>2313</v>
      </c>
      <c r="D20" s="7">
        <f t="shared" si="2"/>
        <v>-489</v>
      </c>
      <c r="E20" s="17">
        <v>1824</v>
      </c>
      <c r="F20" s="49"/>
      <c r="G20" s="49">
        <v>1491</v>
      </c>
      <c r="H20" s="50">
        <f t="shared" si="0"/>
        <v>22.334004024144871</v>
      </c>
      <c r="I20" s="49">
        <v>1824</v>
      </c>
      <c r="J20" s="49">
        <f t="shared" si="1"/>
        <v>0</v>
      </c>
      <c r="K20" s="14">
        <f t="shared" si="3"/>
        <v>1824</v>
      </c>
      <c r="L20" s="15">
        <f t="shared" si="4"/>
        <v>1</v>
      </c>
      <c r="S20" s="2" t="s">
        <v>89</v>
      </c>
      <c r="T20" s="53">
        <v>1824</v>
      </c>
      <c r="W20" s="2" t="s">
        <v>114</v>
      </c>
      <c r="X20" s="8">
        <v>2313</v>
      </c>
    </row>
    <row r="21" spans="1:24" ht="30.75" customHeight="1">
      <c r="A21" s="5">
        <v>217</v>
      </c>
      <c r="B21" s="6" t="s">
        <v>16</v>
      </c>
      <c r="C21" s="7">
        <v>1159</v>
      </c>
      <c r="D21" s="7">
        <f t="shared" si="2"/>
        <v>0</v>
      </c>
      <c r="E21" s="17">
        <v>1159</v>
      </c>
      <c r="F21" s="49"/>
      <c r="G21" s="49">
        <v>5231</v>
      </c>
      <c r="H21" s="50">
        <f t="shared" si="0"/>
        <v>-80.749378703880708</v>
      </c>
      <c r="I21" s="49">
        <v>1007</v>
      </c>
      <c r="J21" s="49">
        <f t="shared" si="1"/>
        <v>152</v>
      </c>
      <c r="K21" s="14">
        <f t="shared" si="3"/>
        <v>1007</v>
      </c>
      <c r="L21" s="15">
        <f t="shared" si="4"/>
        <v>1</v>
      </c>
      <c r="S21" s="2" t="s">
        <v>90</v>
      </c>
      <c r="T21" s="2">
        <v>948</v>
      </c>
      <c r="W21" s="2" t="s">
        <v>115</v>
      </c>
      <c r="X21" s="8">
        <v>1159</v>
      </c>
    </row>
    <row r="22" spans="1:24" ht="30.75" customHeight="1">
      <c r="A22" s="5">
        <v>219</v>
      </c>
      <c r="B22" s="6" t="s">
        <v>17</v>
      </c>
      <c r="C22" s="7"/>
      <c r="D22" s="7">
        <f t="shared" si="2"/>
        <v>0</v>
      </c>
      <c r="E22" s="17"/>
      <c r="F22" s="49"/>
      <c r="G22" s="51"/>
      <c r="H22" s="50" t="e">
        <f t="shared" si="0"/>
        <v>#DIV/0!</v>
      </c>
      <c r="I22" s="49">
        <v>0</v>
      </c>
      <c r="J22" s="49">
        <f t="shared" si="1"/>
        <v>0</v>
      </c>
      <c r="K22" s="14">
        <f t="shared" si="3"/>
        <v>0</v>
      </c>
      <c r="L22" s="15" t="e">
        <f t="shared" si="4"/>
        <v>#DIV/0!</v>
      </c>
      <c r="S22" s="2" t="s">
        <v>91</v>
      </c>
      <c r="W22" s="2" t="s">
        <v>116</v>
      </c>
      <c r="X22" s="2" t="s">
        <v>101</v>
      </c>
    </row>
    <row r="23" spans="1:24" ht="30.75" customHeight="1">
      <c r="A23" s="5">
        <v>220</v>
      </c>
      <c r="B23" s="6" t="s">
        <v>18</v>
      </c>
      <c r="C23" s="7">
        <v>10773</v>
      </c>
      <c r="D23" s="7">
        <f t="shared" si="2"/>
        <v>-2128</v>
      </c>
      <c r="E23" s="17">
        <v>8645</v>
      </c>
      <c r="F23" s="49"/>
      <c r="G23" s="49">
        <v>10895</v>
      </c>
      <c r="H23" s="50">
        <f t="shared" si="0"/>
        <v>-24.323083983478654</v>
      </c>
      <c r="I23" s="49">
        <v>8245</v>
      </c>
      <c r="J23" s="49">
        <f t="shared" si="1"/>
        <v>400</v>
      </c>
      <c r="K23" s="14">
        <f t="shared" si="3"/>
        <v>8245</v>
      </c>
      <c r="L23" s="15">
        <f t="shared" si="4"/>
        <v>1</v>
      </c>
      <c r="S23" s="2" t="s">
        <v>92</v>
      </c>
      <c r="T23" s="53">
        <v>8645</v>
      </c>
      <c r="W23" s="2" t="s">
        <v>117</v>
      </c>
      <c r="X23" s="8">
        <v>10773</v>
      </c>
    </row>
    <row r="24" spans="1:24" ht="30.75" customHeight="1">
      <c r="A24" s="5">
        <v>221</v>
      </c>
      <c r="B24" s="6" t="s">
        <v>19</v>
      </c>
      <c r="C24" s="7">
        <v>30567</v>
      </c>
      <c r="D24" s="7">
        <f t="shared" si="2"/>
        <v>-5702</v>
      </c>
      <c r="E24" s="17">
        <v>24865</v>
      </c>
      <c r="F24" s="49"/>
      <c r="G24" s="49">
        <v>24390</v>
      </c>
      <c r="H24" s="50">
        <f t="shared" si="0"/>
        <v>1.9475194751947589</v>
      </c>
      <c r="I24" s="49">
        <v>24865</v>
      </c>
      <c r="J24" s="49">
        <f t="shared" si="1"/>
        <v>0</v>
      </c>
      <c r="K24" s="14">
        <f t="shared" si="3"/>
        <v>24865</v>
      </c>
      <c r="L24" s="15">
        <f t="shared" si="4"/>
        <v>1</v>
      </c>
      <c r="S24" s="2" t="s">
        <v>93</v>
      </c>
      <c r="T24" s="53">
        <v>24865</v>
      </c>
      <c r="W24" s="2" t="s">
        <v>118</v>
      </c>
      <c r="X24" s="8">
        <v>30567</v>
      </c>
    </row>
    <row r="25" spans="1:24" ht="30.75" customHeight="1">
      <c r="A25" s="5">
        <v>222</v>
      </c>
      <c r="B25" s="6" t="s">
        <v>20</v>
      </c>
      <c r="C25" s="7">
        <v>5682</v>
      </c>
      <c r="D25" s="7">
        <f t="shared" si="2"/>
        <v>-518</v>
      </c>
      <c r="E25" s="17">
        <v>5164</v>
      </c>
      <c r="F25" s="49"/>
      <c r="G25" s="49">
        <v>7728</v>
      </c>
      <c r="H25" s="50">
        <f t="shared" si="0"/>
        <v>-33.178053830227739</v>
      </c>
      <c r="I25" s="49">
        <v>5164</v>
      </c>
      <c r="J25" s="49">
        <f t="shared" si="1"/>
        <v>0</v>
      </c>
      <c r="K25" s="14">
        <f t="shared" si="3"/>
        <v>5164</v>
      </c>
      <c r="L25" s="15">
        <f t="shared" si="4"/>
        <v>1</v>
      </c>
      <c r="S25" s="2" t="s">
        <v>94</v>
      </c>
      <c r="T25" s="53">
        <v>5164</v>
      </c>
      <c r="W25" s="2" t="s">
        <v>119</v>
      </c>
      <c r="X25" s="8">
        <v>5682</v>
      </c>
    </row>
    <row r="26" spans="1:24" ht="30.75" customHeight="1">
      <c r="A26" s="5">
        <v>224</v>
      </c>
      <c r="B26" s="6" t="s">
        <v>21</v>
      </c>
      <c r="C26" s="7">
        <v>16278</v>
      </c>
      <c r="D26" s="7">
        <f t="shared" si="2"/>
        <v>-5854</v>
      </c>
      <c r="E26" s="17">
        <v>10424</v>
      </c>
      <c r="F26" s="49"/>
      <c r="G26" s="49">
        <v>10291</v>
      </c>
      <c r="H26" s="50">
        <f t="shared" si="0"/>
        <v>4.2075600038868899</v>
      </c>
      <c r="I26" s="49">
        <v>10724</v>
      </c>
      <c r="J26" s="49">
        <f t="shared" si="1"/>
        <v>-300</v>
      </c>
      <c r="K26" s="14">
        <f t="shared" si="3"/>
        <v>10724</v>
      </c>
      <c r="L26" s="15">
        <f t="shared" si="4"/>
        <v>1</v>
      </c>
      <c r="S26" s="2" t="s">
        <v>95</v>
      </c>
      <c r="T26" s="53">
        <v>10424</v>
      </c>
      <c r="W26" s="2" t="s">
        <v>120</v>
      </c>
      <c r="X26" s="8">
        <v>16278</v>
      </c>
    </row>
    <row r="27" spans="1:24" ht="30.75" customHeight="1">
      <c r="A27" s="5">
        <v>229</v>
      </c>
      <c r="B27" s="6" t="s">
        <v>22</v>
      </c>
      <c r="C27" s="7">
        <v>18643</v>
      </c>
      <c r="D27" s="7">
        <f t="shared" si="2"/>
        <v>-18261</v>
      </c>
      <c r="E27" s="17">
        <v>382</v>
      </c>
      <c r="F27" s="49"/>
      <c r="G27" s="49">
        <v>20</v>
      </c>
      <c r="H27" s="50">
        <f t="shared" si="0"/>
        <v>3315</v>
      </c>
      <c r="I27" s="49">
        <v>683</v>
      </c>
      <c r="J27" s="49">
        <f t="shared" si="1"/>
        <v>-301</v>
      </c>
      <c r="K27" s="14">
        <f t="shared" si="3"/>
        <v>683</v>
      </c>
      <c r="L27" s="15">
        <f t="shared" si="4"/>
        <v>1</v>
      </c>
      <c r="S27" s="2" t="s">
        <v>96</v>
      </c>
      <c r="T27" s="2">
        <v>382</v>
      </c>
      <c r="W27" s="2" t="s">
        <v>121</v>
      </c>
      <c r="X27" s="8">
        <v>9500</v>
      </c>
    </row>
    <row r="28" spans="1:24" ht="30.75" customHeight="1">
      <c r="A28" s="5">
        <v>232</v>
      </c>
      <c r="B28" s="6" t="s">
        <v>23</v>
      </c>
      <c r="C28" s="7">
        <v>24640</v>
      </c>
      <c r="D28" s="7">
        <f t="shared" si="2"/>
        <v>299</v>
      </c>
      <c r="E28" s="17">
        <v>24939</v>
      </c>
      <c r="F28" s="49"/>
      <c r="G28" s="49">
        <v>23142</v>
      </c>
      <c r="H28" s="50">
        <f t="shared" si="0"/>
        <v>7.9552329098608654</v>
      </c>
      <c r="I28" s="49">
        <f>24939+44</f>
        <v>24983</v>
      </c>
      <c r="J28" s="49">
        <f t="shared" si="1"/>
        <v>-44</v>
      </c>
      <c r="K28" s="14">
        <f t="shared" si="3"/>
        <v>24983</v>
      </c>
      <c r="L28" s="15">
        <f t="shared" si="4"/>
        <v>1</v>
      </c>
      <c r="S28" s="2" t="s">
        <v>97</v>
      </c>
      <c r="T28" s="53">
        <v>24939</v>
      </c>
      <c r="W28" s="2" t="s">
        <v>122</v>
      </c>
      <c r="X28" s="8">
        <v>9143</v>
      </c>
    </row>
    <row r="29" spans="1:24" ht="25.5" customHeight="1">
      <c r="B29" s="6" t="s">
        <v>125</v>
      </c>
      <c r="C29" s="7">
        <v>301</v>
      </c>
      <c r="D29" s="7">
        <f t="shared" si="2"/>
        <v>-255</v>
      </c>
      <c r="E29" s="17">
        <v>46</v>
      </c>
      <c r="S29" s="2" t="s">
        <v>98</v>
      </c>
      <c r="T29" s="2">
        <v>44</v>
      </c>
      <c r="W29" s="2" t="s">
        <v>123</v>
      </c>
      <c r="X29" s="8">
        <v>24640</v>
      </c>
    </row>
    <row r="30" spans="1:24">
      <c r="W30" s="2" t="s">
        <v>124</v>
      </c>
      <c r="X30" s="2">
        <v>301</v>
      </c>
    </row>
  </sheetData>
  <mergeCells count="1">
    <mergeCell ref="A2:E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2022年江门市本级一般公共预算收入调整表</vt:lpstr>
      <vt:lpstr>2022年江门市本级一般公共预算支出调整表</vt:lpstr>
      <vt:lpstr>'2022年江门市本级一般公共预算收入调整表'!Print_Area</vt:lpstr>
      <vt:lpstr>'2022年江门市本级一般公共预算支出调整表'!Print_Area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hwz</dc:creator>
  <cp:lastModifiedBy>黄伟忠</cp:lastModifiedBy>
  <cp:lastPrinted>2022-11-23T08:54:00Z</cp:lastPrinted>
  <dcterms:created xsi:type="dcterms:W3CDTF">2022-11-17T02:52:59Z</dcterms:created>
  <dcterms:modified xsi:type="dcterms:W3CDTF">2022-12-07T00:52:05Z</dcterms:modified>
</cp:coreProperties>
</file>