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Sheet1!$A$6:$W$207</definedName>
    <definedName name="_xlnm.Print_Titles" localSheetId="0">Sheet1!$4:$6</definedName>
  </definedNames>
  <calcPr calcId="144525" concurrentCalc="0"/>
</workbook>
</file>

<file path=xl/comments1.xml><?xml version="1.0" encoding="utf-8"?>
<comments xmlns="http://schemas.openxmlformats.org/spreadsheetml/2006/main">
  <authors>
    <author>助学处</author>
  </authors>
  <commentList>
    <comment ref="A88" authorId="0">
      <text>
        <r>
          <rPr>
            <sz val="9"/>
            <rFont val="宋体"/>
            <charset val="134"/>
          </rPr>
          <t xml:space="preserve">根据2022年资金使用情况调整人数。
</t>
        </r>
      </text>
    </comment>
    <comment ref="A96" authorId="0">
      <text>
        <r>
          <rPr>
            <sz val="9"/>
            <rFont val="宋体"/>
            <charset val="134"/>
          </rPr>
          <t>根据2022年资金使用情况调整人数。</t>
        </r>
      </text>
    </comment>
  </commentList>
</comments>
</file>

<file path=xl/sharedStrings.xml><?xml version="1.0" encoding="utf-8"?>
<sst xmlns="http://schemas.openxmlformats.org/spreadsheetml/2006/main" count="233" uniqueCount="210">
  <si>
    <t>附件4</t>
  </si>
  <si>
    <t>提前下达2023年义务教育学生生活费补助资金安排表</t>
  </si>
  <si>
    <t>单位：人、万元</t>
  </si>
  <si>
    <t>地区</t>
  </si>
  <si>
    <t>用款单位编码</t>
  </si>
  <si>
    <t>人数</t>
  </si>
  <si>
    <t>家庭经济困难寄宿生人数</t>
  </si>
  <si>
    <t>家庭经济困难非寄宿生人数</t>
  </si>
  <si>
    <t>少数民族地区寄宿制民族班学生人数</t>
  </si>
  <si>
    <t>家庭经济困难寄宿生金额</t>
  </si>
  <si>
    <t>家庭经济困难非寄宿生金额</t>
  </si>
  <si>
    <t>少数民族地区寄宿制民族班学生金额</t>
  </si>
  <si>
    <t>2023年义务教育学生生活费金额</t>
  </si>
  <si>
    <t>粤财科教[2022]81号待抵扣资金</t>
  </si>
  <si>
    <t>省财政已收回金额</t>
  </si>
  <si>
    <t>应下达2023年义务教育学生生活费金额</t>
  </si>
  <si>
    <t>提前下达2023年义务教育学生生活费金额</t>
  </si>
  <si>
    <t>备注</t>
  </si>
  <si>
    <t>小学</t>
  </si>
  <si>
    <t>初中</t>
  </si>
  <si>
    <t>小计</t>
  </si>
  <si>
    <t>其中:中央</t>
  </si>
  <si>
    <t>其中:省</t>
  </si>
  <si>
    <t>B=D+E+F+G+H+I</t>
  </si>
  <si>
    <t>D</t>
  </si>
  <si>
    <t>E</t>
  </si>
  <si>
    <t>F</t>
  </si>
  <si>
    <t>G</t>
  </si>
  <si>
    <t>H</t>
  </si>
  <si>
    <t>I</t>
  </si>
  <si>
    <t>J=D*0.1</t>
  </si>
  <si>
    <t>K=E*0.125</t>
  </si>
  <si>
    <t>L=F*0.05</t>
  </si>
  <si>
    <t>M=G*0.075</t>
  </si>
  <si>
    <t>N=H*0.08</t>
  </si>
  <si>
    <t>O=I*0.1</t>
  </si>
  <si>
    <t>P=J+K+L+M+N+O</t>
  </si>
  <si>
    <t>Q</t>
  </si>
  <si>
    <t>R</t>
  </si>
  <si>
    <t>S=P-Q+R</t>
  </si>
  <si>
    <t>T=S
(向下取整)</t>
  </si>
  <si>
    <t>U</t>
  </si>
  <si>
    <t>V</t>
  </si>
  <si>
    <t>W</t>
  </si>
  <si>
    <t>广东省</t>
  </si>
  <si>
    <t>广州市</t>
  </si>
  <si>
    <t>广州市本级</t>
  </si>
  <si>
    <t>越秀区</t>
  </si>
  <si>
    <t>海珠区</t>
  </si>
  <si>
    <t>荔湾区</t>
  </si>
  <si>
    <t>天河区</t>
  </si>
  <si>
    <t>白云区</t>
  </si>
  <si>
    <t>黄埔区</t>
  </si>
  <si>
    <t>花都区</t>
  </si>
  <si>
    <t>番禺区</t>
  </si>
  <si>
    <t>南沙区</t>
  </si>
  <si>
    <t>从化区</t>
  </si>
  <si>
    <t>增城区</t>
  </si>
  <si>
    <t>珠海市</t>
  </si>
  <si>
    <t>珠海市本级</t>
  </si>
  <si>
    <t>珠海市本级(高新)</t>
  </si>
  <si>
    <t>非建制区</t>
  </si>
  <si>
    <t>珠海市本级(万山)</t>
  </si>
  <si>
    <t>香洲区</t>
  </si>
  <si>
    <t>斗门区</t>
  </si>
  <si>
    <t>金湾区</t>
  </si>
  <si>
    <t>横琴合作区</t>
  </si>
  <si>
    <t>汕头市</t>
  </si>
  <si>
    <t>汕头市本级</t>
  </si>
  <si>
    <t>金平区</t>
  </si>
  <si>
    <t>龙湖区</t>
  </si>
  <si>
    <t>濠江区</t>
  </si>
  <si>
    <t>澄海区</t>
  </si>
  <si>
    <t>潮阳区</t>
  </si>
  <si>
    <t>潮南区</t>
  </si>
  <si>
    <t>南澳县</t>
  </si>
  <si>
    <t>佛山市</t>
  </si>
  <si>
    <t>佛山市本级</t>
  </si>
  <si>
    <t>禅城区</t>
  </si>
  <si>
    <t>南海区</t>
  </si>
  <si>
    <t>高明区</t>
  </si>
  <si>
    <t>三水区</t>
  </si>
  <si>
    <t>顺德区</t>
  </si>
  <si>
    <t>韶关市</t>
  </si>
  <si>
    <t>武江区</t>
  </si>
  <si>
    <t>浈江区</t>
  </si>
  <si>
    <t>曲江区</t>
  </si>
  <si>
    <t>始兴县</t>
  </si>
  <si>
    <t>新丰县</t>
  </si>
  <si>
    <t>乐昌市</t>
  </si>
  <si>
    <t>南雄市</t>
  </si>
  <si>
    <t>仁化县</t>
  </si>
  <si>
    <t>翁源县</t>
  </si>
  <si>
    <t>乳源瑶族自治县</t>
  </si>
  <si>
    <t>河源市</t>
  </si>
  <si>
    <t>河源市本级</t>
  </si>
  <si>
    <t>源城区</t>
  </si>
  <si>
    <t>和平县</t>
  </si>
  <si>
    <t>东源县</t>
  </si>
  <si>
    <t>紫金县</t>
  </si>
  <si>
    <t>龙川县</t>
  </si>
  <si>
    <t>连平县</t>
  </si>
  <si>
    <t>梅州市</t>
  </si>
  <si>
    <t>梅州市本级</t>
  </si>
  <si>
    <t>梅江区</t>
  </si>
  <si>
    <t>梅县区</t>
  </si>
  <si>
    <t>平远县</t>
  </si>
  <si>
    <t>蕉岭县</t>
  </si>
  <si>
    <t>兴宁市</t>
  </si>
  <si>
    <t>大埔县</t>
  </si>
  <si>
    <t>丰顺县</t>
  </si>
  <si>
    <t>五华县</t>
  </si>
  <si>
    <t>惠州市</t>
  </si>
  <si>
    <t>惠州市本级</t>
  </si>
  <si>
    <t>惠州市本级(仲恺区)</t>
  </si>
  <si>
    <t>惠州市本级(大亚湾)</t>
  </si>
  <si>
    <t>惠城区</t>
  </si>
  <si>
    <t>惠阳区</t>
  </si>
  <si>
    <t>惠东县</t>
  </si>
  <si>
    <t>龙门县</t>
  </si>
  <si>
    <t>博罗县</t>
  </si>
  <si>
    <t>汕尾市</t>
  </si>
  <si>
    <t>汕尾市本级</t>
  </si>
  <si>
    <t>汕尾市本级(红海湾)</t>
  </si>
  <si>
    <t>汕尾市本级(华侨区)</t>
  </si>
  <si>
    <t>城区</t>
  </si>
  <si>
    <t>陆河县</t>
  </si>
  <si>
    <t>海丰县</t>
  </si>
  <si>
    <t>陆丰市</t>
  </si>
  <si>
    <t>东莞市</t>
  </si>
  <si>
    <t>东莞市本级</t>
  </si>
  <si>
    <t>中山市</t>
  </si>
  <si>
    <t>中山市本级</t>
  </si>
  <si>
    <t>江门市</t>
  </si>
  <si>
    <t>江门市本级</t>
  </si>
  <si>
    <t>蓬江区</t>
  </si>
  <si>
    <t>江海区</t>
  </si>
  <si>
    <t>新会区</t>
  </si>
  <si>
    <t>台山市</t>
  </si>
  <si>
    <t>开平市</t>
  </si>
  <si>
    <t>鹤山市</t>
  </si>
  <si>
    <t>恩平市</t>
  </si>
  <si>
    <t>阳江市</t>
  </si>
  <si>
    <t>阳江市本级</t>
  </si>
  <si>
    <t>阳江市本级(高新区)</t>
  </si>
  <si>
    <t>阳江市本级(海陵区)</t>
  </si>
  <si>
    <t>江城区</t>
  </si>
  <si>
    <t>阳东区</t>
  </si>
  <si>
    <t>阳西县</t>
  </si>
  <si>
    <t>阳春市</t>
  </si>
  <si>
    <t>湛江市</t>
  </si>
  <si>
    <t>湛江市本级(经开区)</t>
  </si>
  <si>
    <t>赤坎区</t>
  </si>
  <si>
    <t>霞山区</t>
  </si>
  <si>
    <t>坡头区</t>
  </si>
  <si>
    <t>麻章区</t>
  </si>
  <si>
    <t>遂溪县</t>
  </si>
  <si>
    <t>吴川市</t>
  </si>
  <si>
    <t>徐闻县</t>
  </si>
  <si>
    <t>廉江市</t>
  </si>
  <si>
    <t>雷州市</t>
  </si>
  <si>
    <t>茂名市</t>
  </si>
  <si>
    <t>茂名市本级</t>
  </si>
  <si>
    <t>茂名市本级(滨海)</t>
  </si>
  <si>
    <t>茂名市本级(高新)</t>
  </si>
  <si>
    <t>茂南区</t>
  </si>
  <si>
    <t>电白区</t>
  </si>
  <si>
    <t>信宜市</t>
  </si>
  <si>
    <t>高州市</t>
  </si>
  <si>
    <t>化州市</t>
  </si>
  <si>
    <t>肇庆市</t>
  </si>
  <si>
    <t>肇庆市本级(大旺区)</t>
  </si>
  <si>
    <t>端州区</t>
  </si>
  <si>
    <t>鼎湖区</t>
  </si>
  <si>
    <t>高要区</t>
  </si>
  <si>
    <t>四会市</t>
  </si>
  <si>
    <t>广宁县</t>
  </si>
  <si>
    <t>德庆县</t>
  </si>
  <si>
    <t>封开县</t>
  </si>
  <si>
    <t>怀集县</t>
  </si>
  <si>
    <t>清远市</t>
  </si>
  <si>
    <t>清远市本级</t>
  </si>
  <si>
    <t>清城区</t>
  </si>
  <si>
    <t>清新区</t>
  </si>
  <si>
    <t>连州市</t>
  </si>
  <si>
    <t>佛冈县</t>
  </si>
  <si>
    <t>阳山县</t>
  </si>
  <si>
    <t>连山县</t>
  </si>
  <si>
    <t>连南县</t>
  </si>
  <si>
    <t>英德市</t>
  </si>
  <si>
    <t>潮州市</t>
  </si>
  <si>
    <t>潮州市本级</t>
  </si>
  <si>
    <t>潮州市本级(枫溪区)</t>
  </si>
  <si>
    <t>湘桥区</t>
  </si>
  <si>
    <t>潮安区</t>
  </si>
  <si>
    <t>饶平县</t>
  </si>
  <si>
    <t>揭阳市</t>
  </si>
  <si>
    <t>揭阳市本级</t>
  </si>
  <si>
    <t>榕城区</t>
  </si>
  <si>
    <t>揭东区</t>
  </si>
  <si>
    <t>揭西县</t>
  </si>
  <si>
    <t>惠来县</t>
  </si>
  <si>
    <t>普宁市</t>
  </si>
  <si>
    <t>云浮市</t>
  </si>
  <si>
    <t>云浮市本级</t>
  </si>
  <si>
    <t>云城区</t>
  </si>
  <si>
    <t>云安区</t>
  </si>
  <si>
    <t>郁南县</t>
  </si>
  <si>
    <t>罗定市</t>
  </si>
  <si>
    <t>新兴县</t>
  </si>
</sst>
</file>

<file path=xl/styles.xml><?xml version="1.0" encoding="utf-8"?>
<styleSheet xmlns="http://schemas.openxmlformats.org/spreadsheetml/2006/main">
  <numFmts count="9">
    <numFmt numFmtId="176" formatCode="#,##0_ "/>
    <numFmt numFmtId="42" formatCode="_ &quot;￥&quot;* #,##0_ ;_ &quot;￥&quot;* \-#,##0_ ;_ &quot;￥&quot;* &quot;-&quot;_ ;_ @_ "/>
    <numFmt numFmtId="177" formatCode="#,##0.0000_ ;[Red]\-#,##0.0000\ "/>
    <numFmt numFmtId="178" formatCode="#,##0.0_ ;[Red]\-#,##0.0\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_ ;[Red]\-0\ "/>
    <numFmt numFmtId="43" formatCode="_ * #,##0.00_ ;_ * \-#,##0.00_ ;_ * &quot;-&quot;??_ ;_ @_ "/>
    <numFmt numFmtId="180" formatCode="#,##0_);[Red]\(#,##0\)"/>
  </numFmts>
  <fonts count="42">
    <font>
      <sz val="11"/>
      <color theme="1"/>
      <name val="宋体"/>
      <charset val="134"/>
      <scheme val="minor"/>
    </font>
    <font>
      <b/>
      <sz val="12"/>
      <name val="Arial"/>
      <charset val="134"/>
    </font>
    <font>
      <sz val="16"/>
      <name val="Arial"/>
      <charset val="134"/>
    </font>
    <font>
      <sz val="14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sz val="11"/>
      <name val="Arial"/>
      <charset val="134"/>
    </font>
    <font>
      <sz val="14"/>
      <name val="黑体"/>
      <charset val="134"/>
    </font>
    <font>
      <sz val="11"/>
      <name val="黑体"/>
      <charset val="134"/>
    </font>
    <font>
      <b/>
      <sz val="16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5" fillId="21" borderId="13" applyNumberFormat="0" applyAlignment="0" applyProtection="0">
      <alignment vertical="center"/>
    </xf>
    <xf numFmtId="0" fontId="36" fillId="21" borderId="9" applyNumberFormat="0" applyAlignment="0" applyProtection="0">
      <alignment vertical="center"/>
    </xf>
    <xf numFmtId="0" fontId="37" fillId="24" borderId="14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19" fillId="0" borderId="0"/>
    <xf numFmtId="0" fontId="23" fillId="0" borderId="0"/>
    <xf numFmtId="0" fontId="4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4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 applyAlignment="1">
      <alignment vertical="center"/>
    </xf>
    <xf numFmtId="0" fontId="6" fillId="0" borderId="0" xfId="0" applyFont="1" applyFill="1" applyAlignment="1"/>
    <xf numFmtId="49" fontId="6" fillId="0" borderId="0" xfId="0" applyNumberFormat="1" applyFont="1" applyFill="1" applyAlignment="1"/>
    <xf numFmtId="177" fontId="4" fillId="0" borderId="0" xfId="0" applyNumberFormat="1" applyFont="1" applyFill="1" applyAlignment="1"/>
    <xf numFmtId="176" fontId="4" fillId="0" borderId="0" xfId="0" applyNumberFormat="1" applyFont="1" applyFill="1" applyAlignment="1">
      <alignment horizontal="right" wrapText="1"/>
    </xf>
    <xf numFmtId="0" fontId="7" fillId="0" borderId="0" xfId="0" applyFont="1" applyFill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/>
    <xf numFmtId="180" fontId="10" fillId="0" borderId="0" xfId="50" applyNumberFormat="1" applyFont="1" applyBorder="1" applyAlignment="1">
      <alignment vertical="center" wrapText="1"/>
    </xf>
    <xf numFmtId="180" fontId="10" fillId="0" borderId="1" xfId="50" applyNumberFormat="1" applyFont="1" applyBorder="1" applyAlignment="1">
      <alignment horizontal="center" vertical="center" wrapText="1"/>
    </xf>
    <xf numFmtId="49" fontId="10" fillId="0" borderId="1" xfId="50" applyNumberFormat="1" applyFont="1" applyBorder="1" applyAlignment="1">
      <alignment horizontal="center" vertical="center" wrapText="1"/>
    </xf>
    <xf numFmtId="180" fontId="11" fillId="0" borderId="2" xfId="50" applyNumberFormat="1" applyFont="1" applyBorder="1" applyAlignment="1">
      <alignment horizontal="center" vertical="center" wrapText="1"/>
    </xf>
    <xf numFmtId="180" fontId="12" fillId="0" borderId="2" xfId="50" applyNumberFormat="1" applyFont="1" applyBorder="1" applyAlignment="1">
      <alignment horizontal="center" vertical="center" wrapText="1"/>
    </xf>
    <xf numFmtId="180" fontId="10" fillId="0" borderId="3" xfId="50" applyNumberFormat="1" applyFont="1" applyBorder="1" applyAlignment="1">
      <alignment horizontal="center" vertical="center" wrapText="1"/>
    </xf>
    <xf numFmtId="49" fontId="10" fillId="0" borderId="3" xfId="50" applyNumberFormat="1" applyFont="1" applyBorder="1" applyAlignment="1">
      <alignment horizontal="center" vertical="center" wrapText="1"/>
    </xf>
    <xf numFmtId="180" fontId="10" fillId="0" borderId="4" xfId="50" applyNumberFormat="1" applyFont="1" applyBorder="1" applyAlignment="1">
      <alignment horizontal="center" vertical="center" wrapText="1"/>
    </xf>
    <xf numFmtId="49" fontId="10" fillId="0" borderId="4" xfId="50" applyNumberFormat="1" applyFont="1" applyBorder="1" applyAlignment="1">
      <alignment horizontal="center" vertical="center" wrapText="1"/>
    </xf>
    <xf numFmtId="180" fontId="13" fillId="2" borderId="2" xfId="50" applyNumberFormat="1" applyFont="1" applyFill="1" applyBorder="1" applyAlignment="1">
      <alignment horizontal="center" vertical="center" wrapText="1"/>
    </xf>
    <xf numFmtId="49" fontId="13" fillId="2" borderId="2" xfId="50" applyNumberFormat="1" applyFont="1" applyFill="1" applyBorder="1" applyAlignment="1">
      <alignment horizontal="center" vertical="center" wrapText="1"/>
    </xf>
    <xf numFmtId="179" fontId="14" fillId="2" borderId="2" xfId="0" applyNumberFormat="1" applyFont="1" applyFill="1" applyBorder="1" applyAlignment="1">
      <alignment horizontal="center" vertical="center"/>
    </xf>
    <xf numFmtId="178" fontId="13" fillId="2" borderId="2" xfId="49" applyNumberFormat="1" applyFont="1" applyFill="1" applyBorder="1" applyAlignment="1" applyProtection="1">
      <alignment horizontal="center" vertical="center" wrapText="1"/>
    </xf>
    <xf numFmtId="49" fontId="13" fillId="2" borderId="2" xfId="49" applyNumberFormat="1" applyFont="1" applyFill="1" applyBorder="1" applyAlignment="1" applyProtection="1">
      <alignment horizontal="center" vertical="center" wrapText="1"/>
    </xf>
    <xf numFmtId="178" fontId="15" fillId="0" borderId="2" xfId="49" applyNumberFormat="1" applyFont="1" applyFill="1" applyBorder="1" applyAlignment="1" applyProtection="1">
      <alignment horizontal="center" vertical="center" wrapText="1"/>
    </xf>
    <xf numFmtId="0" fontId="15" fillId="0" borderId="2" xfId="49" applyNumberFormat="1" applyFont="1" applyFill="1" applyBorder="1" applyAlignment="1" applyProtection="1">
      <alignment horizontal="center" vertical="center" wrapText="1"/>
    </xf>
    <xf numFmtId="179" fontId="14" fillId="0" borderId="2" xfId="0" applyNumberFormat="1" applyFont="1" applyFill="1" applyBorder="1" applyAlignment="1">
      <alignment horizontal="center" vertical="center"/>
    </xf>
    <xf numFmtId="179" fontId="16" fillId="0" borderId="2" xfId="0" applyNumberFormat="1" applyFont="1" applyFill="1" applyBorder="1" applyAlignment="1">
      <alignment horizontal="center" vertical="center"/>
    </xf>
    <xf numFmtId="178" fontId="13" fillId="0" borderId="2" xfId="49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178" fontId="15" fillId="2" borderId="2" xfId="49" applyNumberFormat="1" applyFont="1" applyFill="1" applyBorder="1" applyAlignment="1" applyProtection="1">
      <alignment horizontal="center" vertical="center" wrapText="1"/>
    </xf>
    <xf numFmtId="49" fontId="15" fillId="2" borderId="2" xfId="49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7" fontId="1" fillId="0" borderId="0" xfId="0" applyNumberFormat="1" applyFont="1" applyFill="1" applyAlignment="1"/>
    <xf numFmtId="177" fontId="12" fillId="0" borderId="2" xfId="50" applyNumberFormat="1" applyFont="1" applyBorder="1" applyAlignment="1">
      <alignment horizontal="center" vertical="center" wrapText="1"/>
    </xf>
    <xf numFmtId="177" fontId="14" fillId="2" borderId="2" xfId="0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right" wrapText="1"/>
    </xf>
    <xf numFmtId="176" fontId="10" fillId="0" borderId="0" xfId="50" applyNumberFormat="1" applyFont="1" applyBorder="1" applyAlignment="1">
      <alignment horizontal="right" vertical="center" wrapText="1"/>
    </xf>
    <xf numFmtId="176" fontId="13" fillId="0" borderId="0" xfId="50" applyNumberFormat="1" applyFont="1" applyBorder="1" applyAlignment="1">
      <alignment horizontal="right" vertical="center"/>
    </xf>
    <xf numFmtId="176" fontId="10" fillId="0" borderId="5" xfId="50" applyNumberFormat="1" applyFont="1" applyBorder="1" applyAlignment="1">
      <alignment horizontal="center" vertical="center" wrapText="1"/>
    </xf>
    <xf numFmtId="176" fontId="10" fillId="0" borderId="6" xfId="50" applyNumberFormat="1" applyFont="1" applyBorder="1" applyAlignment="1">
      <alignment horizontal="center" vertical="center" wrapText="1"/>
    </xf>
    <xf numFmtId="176" fontId="10" fillId="0" borderId="7" xfId="50" applyNumberFormat="1" applyFont="1" applyBorder="1" applyAlignment="1">
      <alignment horizontal="center" vertical="center" wrapText="1"/>
    </xf>
    <xf numFmtId="176" fontId="10" fillId="0" borderId="2" xfId="50" applyNumberFormat="1" applyFont="1" applyBorder="1" applyAlignment="1">
      <alignment horizontal="center" vertical="center" wrapText="1"/>
    </xf>
    <xf numFmtId="176" fontId="10" fillId="0" borderId="2" xfId="50" applyNumberFormat="1" applyFont="1" applyBorder="1" applyAlignment="1">
      <alignment horizontal="right" vertical="center" wrapText="1"/>
    </xf>
    <xf numFmtId="176" fontId="12" fillId="0" borderId="2" xfId="50" applyNumberFormat="1" applyFont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right" vertical="center" wrapText="1"/>
    </xf>
    <xf numFmtId="176" fontId="14" fillId="0" borderId="2" xfId="0" applyNumberFormat="1" applyFont="1" applyFill="1" applyBorder="1" applyAlignment="1">
      <alignment horizontal="right" vertical="center" wrapText="1"/>
    </xf>
    <xf numFmtId="176" fontId="16" fillId="0" borderId="2" xfId="0" applyNumberFormat="1" applyFont="1" applyFill="1" applyBorder="1" applyAlignment="1">
      <alignment horizontal="right" vertical="center" wrapText="1"/>
    </xf>
    <xf numFmtId="177" fontId="17" fillId="2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right" vertical="center" wrapText="1"/>
    </xf>
    <xf numFmtId="176" fontId="17" fillId="2" borderId="2" xfId="0" applyNumberFormat="1" applyFont="1" applyFill="1" applyBorder="1" applyAlignment="1">
      <alignment horizontal="right" vertical="center" wrapText="1"/>
    </xf>
    <xf numFmtId="176" fontId="18" fillId="0" borderId="2" xfId="0" applyNumberFormat="1" applyFont="1" applyFill="1" applyBorder="1" applyAlignment="1">
      <alignment horizontal="right" vertical="center" wrapText="1"/>
    </xf>
    <xf numFmtId="176" fontId="17" fillId="0" borderId="2" xfId="0" applyNumberFormat="1" applyFont="1" applyFill="1" applyBorder="1" applyAlignment="1">
      <alignment horizontal="righ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2011年秋季学期广东省普通高中国家助学金安排表" xfId="50"/>
    <cellStyle name="常规_Sheet1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207"/>
  <sheetViews>
    <sheetView tabSelected="1" zoomScale="85" zoomScaleNormal="85" workbookViewId="0">
      <selection activeCell="AA5" sqref="AA5"/>
    </sheetView>
  </sheetViews>
  <sheetFormatPr defaultColWidth="7.88333333333333" defaultRowHeight="14.25"/>
  <cols>
    <col min="1" max="1" width="17.25" style="7" customWidth="1"/>
    <col min="2" max="2" width="10.9333333333333" style="8" hidden="1" customWidth="1"/>
    <col min="3" max="3" width="10.1333333333333" style="4" hidden="1" customWidth="1"/>
    <col min="4" max="9" width="9.25833333333333" style="4" hidden="1" customWidth="1"/>
    <col min="10" max="10" width="12.8" style="9" hidden="1" customWidth="1"/>
    <col min="11" max="12" width="13.9666666666667" style="9" hidden="1" customWidth="1"/>
    <col min="13" max="13" width="13.5666666666667" style="9" hidden="1" customWidth="1"/>
    <col min="14" max="15" width="10.725" style="9" hidden="1" customWidth="1"/>
    <col min="16" max="16" width="13.9" style="9" customWidth="1"/>
    <col min="17" max="17" width="12.6666666666667" style="9" customWidth="1"/>
    <col min="18" max="18" width="13.1666666666667" style="9" customWidth="1"/>
    <col min="19" max="19" width="14.05" style="9" customWidth="1"/>
    <col min="20" max="20" width="11.7166666666667" style="10" customWidth="1"/>
    <col min="21" max="21" width="10.7583333333333" style="10" customWidth="1"/>
    <col min="22" max="22" width="10.025" style="10" customWidth="1"/>
    <col min="23" max="23" width="15" style="4" customWidth="1"/>
    <col min="24" max="16384" width="7.88333333333333" style="4"/>
  </cols>
  <sheetData>
    <row r="1" s="1" customFormat="1" ht="23.1" customHeight="1" spans="1:22">
      <c r="A1" s="11" t="s">
        <v>0</v>
      </c>
      <c r="B1" s="12"/>
      <c r="J1" s="38"/>
      <c r="K1" s="38"/>
      <c r="L1" s="38"/>
      <c r="M1" s="38"/>
      <c r="N1" s="38"/>
      <c r="O1" s="38"/>
      <c r="P1" s="38"/>
      <c r="Q1" s="38"/>
      <c r="R1" s="38"/>
      <c r="S1" s="38"/>
      <c r="T1" s="43"/>
      <c r="U1" s="43"/>
      <c r="V1" s="43"/>
    </row>
    <row r="2" s="2" customFormat="1" ht="33" customHeight="1" spans="1:2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="3" customFormat="1" ht="20.1" customHeight="1" spans="1:23">
      <c r="A3" s="14"/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44"/>
      <c r="U3" s="44"/>
      <c r="W3" s="45" t="s">
        <v>2</v>
      </c>
    </row>
    <row r="4" s="4" customFormat="1" ht="54" customHeight="1" spans="1:23">
      <c r="A4" s="16" t="s">
        <v>3</v>
      </c>
      <c r="B4" s="17" t="s">
        <v>4</v>
      </c>
      <c r="C4" s="18" t="s">
        <v>5</v>
      </c>
      <c r="D4" s="19" t="s">
        <v>6</v>
      </c>
      <c r="E4" s="19"/>
      <c r="F4" s="19" t="s">
        <v>7</v>
      </c>
      <c r="G4" s="19"/>
      <c r="H4" s="19" t="s">
        <v>8</v>
      </c>
      <c r="I4" s="19"/>
      <c r="J4" s="39" t="s">
        <v>9</v>
      </c>
      <c r="K4" s="39"/>
      <c r="L4" s="39" t="s">
        <v>10</v>
      </c>
      <c r="M4" s="39"/>
      <c r="N4" s="39" t="s">
        <v>11</v>
      </c>
      <c r="O4" s="39"/>
      <c r="P4" s="39" t="s">
        <v>12</v>
      </c>
      <c r="Q4" s="39" t="s">
        <v>13</v>
      </c>
      <c r="R4" s="39" t="s">
        <v>14</v>
      </c>
      <c r="S4" s="39" t="s">
        <v>15</v>
      </c>
      <c r="T4" s="46" t="s">
        <v>16</v>
      </c>
      <c r="U4" s="47"/>
      <c r="V4" s="48"/>
      <c r="W4" s="39" t="s">
        <v>17</v>
      </c>
    </row>
    <row r="5" s="5" customFormat="1" ht="35" customHeight="1" spans="1:23">
      <c r="A5" s="20"/>
      <c r="B5" s="21"/>
      <c r="C5" s="18"/>
      <c r="D5" s="19" t="s">
        <v>18</v>
      </c>
      <c r="E5" s="19" t="s">
        <v>19</v>
      </c>
      <c r="F5" s="19" t="s">
        <v>18</v>
      </c>
      <c r="G5" s="19" t="s">
        <v>19</v>
      </c>
      <c r="H5" s="19" t="s">
        <v>18</v>
      </c>
      <c r="I5" s="19" t="s">
        <v>19</v>
      </c>
      <c r="J5" s="39" t="s">
        <v>18</v>
      </c>
      <c r="K5" s="39" t="s">
        <v>19</v>
      </c>
      <c r="L5" s="39" t="s">
        <v>18</v>
      </c>
      <c r="M5" s="39" t="s">
        <v>19</v>
      </c>
      <c r="N5" s="39" t="s">
        <v>18</v>
      </c>
      <c r="O5" s="39" t="s">
        <v>19</v>
      </c>
      <c r="P5" s="39"/>
      <c r="Q5" s="39"/>
      <c r="R5" s="39"/>
      <c r="S5" s="39"/>
      <c r="T5" s="49" t="s">
        <v>20</v>
      </c>
      <c r="U5" s="50" t="s">
        <v>21</v>
      </c>
      <c r="V5" s="50" t="s">
        <v>22</v>
      </c>
      <c r="W5" s="39"/>
    </row>
    <row r="6" s="6" customFormat="1" ht="35" customHeight="1" spans="1:23">
      <c r="A6" s="22"/>
      <c r="B6" s="23"/>
      <c r="C6" s="19" t="s">
        <v>23</v>
      </c>
      <c r="D6" s="19" t="s">
        <v>24</v>
      </c>
      <c r="E6" s="19" t="s">
        <v>25</v>
      </c>
      <c r="F6" s="19" t="s">
        <v>26</v>
      </c>
      <c r="G6" s="19" t="s">
        <v>27</v>
      </c>
      <c r="H6" s="19" t="s">
        <v>28</v>
      </c>
      <c r="I6" s="19" t="s">
        <v>29</v>
      </c>
      <c r="J6" s="39" t="s">
        <v>30</v>
      </c>
      <c r="K6" s="39" t="s">
        <v>31</v>
      </c>
      <c r="L6" s="39" t="s">
        <v>32</v>
      </c>
      <c r="M6" s="39" t="s">
        <v>33</v>
      </c>
      <c r="N6" s="39" t="s">
        <v>34</v>
      </c>
      <c r="O6" s="39" t="s">
        <v>35</v>
      </c>
      <c r="P6" s="39" t="s">
        <v>36</v>
      </c>
      <c r="Q6" s="39" t="s">
        <v>37</v>
      </c>
      <c r="R6" s="39" t="s">
        <v>38</v>
      </c>
      <c r="S6" s="39" t="s">
        <v>39</v>
      </c>
      <c r="T6" s="51" t="s">
        <v>40</v>
      </c>
      <c r="U6" s="51" t="s">
        <v>41</v>
      </c>
      <c r="V6" s="51" t="s">
        <v>42</v>
      </c>
      <c r="W6" s="39" t="s">
        <v>43</v>
      </c>
    </row>
    <row r="7" s="6" customFormat="1" ht="28" hidden="1" customHeight="1" spans="1:23">
      <c r="A7" s="24" t="s">
        <v>44</v>
      </c>
      <c r="B7" s="25"/>
      <c r="C7" s="26">
        <f t="shared" ref="C7:C23" si="0">SUM(D7:I7)</f>
        <v>745526</v>
      </c>
      <c r="D7" s="26">
        <f t="shared" ref="D7:I7" si="1">D8+D21+D29+D37+D39+D45+D47+D54+D56+D58+D60+D62+D67+D69+D71+D73+D79+D81+D83+D85+D87+D95+D97+D102+D104+D106+D108+D110+D112+D121+D128+D130+D138+D140+D142+D144+D151+D153+D155+D161+D163+D165+D167+D169+D176+D178+D180+D182+D187+D189+D193+D195+D197+D199+D204+D206</f>
        <v>52774</v>
      </c>
      <c r="E7" s="26">
        <f t="shared" si="1"/>
        <v>145565</v>
      </c>
      <c r="F7" s="26">
        <f t="shared" si="1"/>
        <v>423877</v>
      </c>
      <c r="G7" s="26">
        <f t="shared" si="1"/>
        <v>116118</v>
      </c>
      <c r="H7" s="26">
        <f t="shared" si="1"/>
        <v>2276</v>
      </c>
      <c r="I7" s="26">
        <f t="shared" si="1"/>
        <v>4916</v>
      </c>
      <c r="J7" s="40">
        <f t="shared" ref="D7:V7" si="2">J8+J21+J29+J37+J39+J45+J47+J54+J56+J58+J60+J62+J67+J69+J71+J73+J79+J81+J83+J85+J87+J95+J97+J102+J104+J106+J108+J110+J112+J121+J128+J130+J138+J140+J142+J144+J151+J153+J155+J161+J163+J165+J167+J169+J176+J178+J180+J182+J187+J189+J193+J195+J197+J199+J204+J206</f>
        <v>5277.4</v>
      </c>
      <c r="K7" s="40">
        <f t="shared" si="2"/>
        <v>18195.625</v>
      </c>
      <c r="L7" s="40">
        <f t="shared" si="2"/>
        <v>21193.85</v>
      </c>
      <c r="M7" s="40">
        <f t="shared" si="2"/>
        <v>8708.85</v>
      </c>
      <c r="N7" s="40">
        <f t="shared" si="2"/>
        <v>182.08</v>
      </c>
      <c r="O7" s="40">
        <f t="shared" si="2"/>
        <v>491.6</v>
      </c>
      <c r="P7" s="40">
        <f t="shared" si="2"/>
        <v>54049.405</v>
      </c>
      <c r="Q7" s="40">
        <f t="shared" si="2"/>
        <v>1678.547</v>
      </c>
      <c r="R7" s="40">
        <f t="shared" si="2"/>
        <v>1103.6895</v>
      </c>
      <c r="S7" s="40">
        <f t="shared" si="2"/>
        <v>53474.5475</v>
      </c>
      <c r="T7" s="52">
        <f t="shared" si="2"/>
        <v>41886</v>
      </c>
      <c r="U7" s="52">
        <f t="shared" si="2"/>
        <v>15886</v>
      </c>
      <c r="V7" s="52">
        <f t="shared" si="2"/>
        <v>26000</v>
      </c>
      <c r="W7" s="40"/>
    </row>
    <row r="8" s="4" customFormat="1" ht="28" hidden="1" customHeight="1" spans="1:23">
      <c r="A8" s="27" t="s">
        <v>45</v>
      </c>
      <c r="B8" s="28"/>
      <c r="C8" s="26">
        <f t="shared" si="0"/>
        <v>18625</v>
      </c>
      <c r="D8" s="26">
        <f t="shared" ref="D8:J8" si="3">SUM(D9:D20)</f>
        <v>298</v>
      </c>
      <c r="E8" s="26">
        <f t="shared" si="3"/>
        <v>1760</v>
      </c>
      <c r="F8" s="26">
        <f t="shared" si="3"/>
        <v>12521</v>
      </c>
      <c r="G8" s="26">
        <f t="shared" si="3"/>
        <v>4046</v>
      </c>
      <c r="H8" s="26">
        <f t="shared" si="3"/>
        <v>0</v>
      </c>
      <c r="I8" s="26">
        <f t="shared" si="3"/>
        <v>0</v>
      </c>
      <c r="J8" s="40">
        <f t="shared" ref="J8:W8" si="4">SUM(J9:J20)</f>
        <v>29.8</v>
      </c>
      <c r="K8" s="40">
        <f t="shared" si="4"/>
        <v>220</v>
      </c>
      <c r="L8" s="40">
        <f t="shared" si="4"/>
        <v>626.05</v>
      </c>
      <c r="M8" s="40">
        <f t="shared" si="4"/>
        <v>303.45</v>
      </c>
      <c r="N8" s="40">
        <f t="shared" si="4"/>
        <v>0</v>
      </c>
      <c r="O8" s="40">
        <f t="shared" si="4"/>
        <v>0</v>
      </c>
      <c r="P8" s="40">
        <f t="shared" si="4"/>
        <v>1179.3</v>
      </c>
      <c r="Q8" s="40">
        <f t="shared" si="4"/>
        <v>25.475</v>
      </c>
      <c r="R8" s="40">
        <f t="shared" si="4"/>
        <v>0</v>
      </c>
      <c r="S8" s="40">
        <f t="shared" si="4"/>
        <v>1153.825</v>
      </c>
      <c r="T8" s="52">
        <f t="shared" si="4"/>
        <v>899</v>
      </c>
      <c r="U8" s="52">
        <f t="shared" si="4"/>
        <v>336</v>
      </c>
      <c r="V8" s="52">
        <f t="shared" si="4"/>
        <v>563</v>
      </c>
      <c r="W8" s="40"/>
    </row>
    <row r="9" s="4" customFormat="1" ht="28" hidden="1" customHeight="1" spans="1:23">
      <c r="A9" s="29" t="s">
        <v>46</v>
      </c>
      <c r="B9" s="30">
        <v>440100000</v>
      </c>
      <c r="C9" s="31">
        <f t="shared" si="0"/>
        <v>417</v>
      </c>
      <c r="D9" s="31">
        <v>52</v>
      </c>
      <c r="E9" s="31">
        <v>78</v>
      </c>
      <c r="F9" s="31">
        <v>186</v>
      </c>
      <c r="G9" s="31">
        <v>101</v>
      </c>
      <c r="H9" s="31">
        <v>0</v>
      </c>
      <c r="I9" s="31">
        <v>0</v>
      </c>
      <c r="J9" s="41">
        <f>D9*0.1</f>
        <v>5.2</v>
      </c>
      <c r="K9" s="41">
        <f t="shared" ref="K9:K20" si="5">E9*0.125</f>
        <v>9.75</v>
      </c>
      <c r="L9" s="41">
        <f>F9*0.05</f>
        <v>9.3</v>
      </c>
      <c r="M9" s="41">
        <f>G9*0.075</f>
        <v>7.575</v>
      </c>
      <c r="N9" s="41">
        <f t="shared" ref="N9:N20" si="6">H9*0.08</f>
        <v>0</v>
      </c>
      <c r="O9" s="41">
        <f>I9*0.1</f>
        <v>0</v>
      </c>
      <c r="P9" s="41">
        <f t="shared" ref="P9:P20" si="7">SUM(J9:O9)</f>
        <v>31.825</v>
      </c>
      <c r="Q9" s="41"/>
      <c r="R9" s="41"/>
      <c r="S9" s="41">
        <f>P9-Q9+R9</f>
        <v>31.825</v>
      </c>
      <c r="T9" s="53">
        <f t="shared" ref="T9:T20" si="8">ROUNDDOWN(S9*0.785,0)</f>
        <v>24</v>
      </c>
      <c r="U9" s="53">
        <f t="shared" ref="U9:U20" si="9">ROUNDDOWN(T9*0.38,0)</f>
        <v>9</v>
      </c>
      <c r="V9" s="53">
        <f t="shared" ref="V9:V20" si="10">T9-U9</f>
        <v>15</v>
      </c>
      <c r="W9" s="41"/>
    </row>
    <row r="10" s="4" customFormat="1" ht="28" hidden="1" customHeight="1" spans="1:23">
      <c r="A10" s="29" t="s">
        <v>47</v>
      </c>
      <c r="B10" s="30">
        <v>440104000</v>
      </c>
      <c r="C10" s="31">
        <f t="shared" si="0"/>
        <v>637</v>
      </c>
      <c r="D10" s="31">
        <v>0</v>
      </c>
      <c r="E10" s="31">
        <v>2</v>
      </c>
      <c r="F10" s="31">
        <v>378</v>
      </c>
      <c r="G10" s="31">
        <v>257</v>
      </c>
      <c r="H10" s="31">
        <v>0</v>
      </c>
      <c r="I10" s="31">
        <v>0</v>
      </c>
      <c r="J10" s="41">
        <f t="shared" ref="J9:J20" si="11">D10*0.1</f>
        <v>0</v>
      </c>
      <c r="K10" s="41">
        <f t="shared" si="5"/>
        <v>0.25</v>
      </c>
      <c r="L10" s="41">
        <f t="shared" ref="L9:L20" si="12">F10*0.05</f>
        <v>18.9</v>
      </c>
      <c r="M10" s="41">
        <f t="shared" ref="M9:M20" si="13">G10*0.075</f>
        <v>19.275</v>
      </c>
      <c r="N10" s="41">
        <f t="shared" si="6"/>
        <v>0</v>
      </c>
      <c r="O10" s="41">
        <f t="shared" ref="O9:O20" si="14">I10*0.1</f>
        <v>0</v>
      </c>
      <c r="P10" s="41">
        <f t="shared" si="7"/>
        <v>38.425</v>
      </c>
      <c r="Q10" s="41"/>
      <c r="R10" s="41"/>
      <c r="S10" s="41">
        <f t="shared" ref="S9:S20" si="15">P10-Q10+R10</f>
        <v>38.425</v>
      </c>
      <c r="T10" s="53">
        <f t="shared" si="8"/>
        <v>30</v>
      </c>
      <c r="U10" s="53">
        <f t="shared" si="9"/>
        <v>11</v>
      </c>
      <c r="V10" s="53">
        <f t="shared" si="10"/>
        <v>19</v>
      </c>
      <c r="W10" s="41"/>
    </row>
    <row r="11" s="4" customFormat="1" ht="28" hidden="1" customHeight="1" spans="1:23">
      <c r="A11" s="29" t="s">
        <v>48</v>
      </c>
      <c r="B11" s="30">
        <v>440105000</v>
      </c>
      <c r="C11" s="31">
        <f t="shared" si="0"/>
        <v>1098</v>
      </c>
      <c r="D11" s="32">
        <v>0</v>
      </c>
      <c r="E11" s="32">
        <v>0</v>
      </c>
      <c r="F11" s="32">
        <v>758</v>
      </c>
      <c r="G11" s="32">
        <v>340</v>
      </c>
      <c r="H11" s="32">
        <v>0</v>
      </c>
      <c r="I11" s="32">
        <v>0</v>
      </c>
      <c r="J11" s="42">
        <f t="shared" si="11"/>
        <v>0</v>
      </c>
      <c r="K11" s="42">
        <f t="shared" si="5"/>
        <v>0</v>
      </c>
      <c r="L11" s="42">
        <f t="shared" si="12"/>
        <v>37.9</v>
      </c>
      <c r="M11" s="42">
        <f t="shared" si="13"/>
        <v>25.5</v>
      </c>
      <c r="N11" s="42">
        <f t="shared" si="6"/>
        <v>0</v>
      </c>
      <c r="O11" s="42">
        <f t="shared" si="14"/>
        <v>0</v>
      </c>
      <c r="P11" s="41">
        <f t="shared" si="7"/>
        <v>63.4</v>
      </c>
      <c r="Q11" s="42"/>
      <c r="R11" s="42"/>
      <c r="S11" s="41">
        <f t="shared" si="15"/>
        <v>63.4</v>
      </c>
      <c r="T11" s="53">
        <f t="shared" si="8"/>
        <v>49</v>
      </c>
      <c r="U11" s="53">
        <f t="shared" si="9"/>
        <v>18</v>
      </c>
      <c r="V11" s="53">
        <f t="shared" si="10"/>
        <v>31</v>
      </c>
      <c r="W11" s="41"/>
    </row>
    <row r="12" s="4" customFormat="1" ht="28" hidden="1" customHeight="1" spans="1:23">
      <c r="A12" s="29" t="s">
        <v>49</v>
      </c>
      <c r="B12" s="30">
        <v>440103000</v>
      </c>
      <c r="C12" s="31">
        <f t="shared" si="0"/>
        <v>1177</v>
      </c>
      <c r="D12" s="31">
        <v>3</v>
      </c>
      <c r="E12" s="31">
        <v>5</v>
      </c>
      <c r="F12" s="31">
        <v>753</v>
      </c>
      <c r="G12" s="31">
        <v>416</v>
      </c>
      <c r="H12" s="31">
        <v>0</v>
      </c>
      <c r="I12" s="31">
        <v>0</v>
      </c>
      <c r="J12" s="41">
        <f t="shared" si="11"/>
        <v>0.3</v>
      </c>
      <c r="K12" s="41">
        <f t="shared" si="5"/>
        <v>0.625</v>
      </c>
      <c r="L12" s="41">
        <f t="shared" si="12"/>
        <v>37.65</v>
      </c>
      <c r="M12" s="41">
        <f t="shared" si="13"/>
        <v>31.2</v>
      </c>
      <c r="N12" s="41">
        <f t="shared" si="6"/>
        <v>0</v>
      </c>
      <c r="O12" s="41">
        <f t="shared" si="14"/>
        <v>0</v>
      </c>
      <c r="P12" s="41">
        <f t="shared" si="7"/>
        <v>69.775</v>
      </c>
      <c r="Q12" s="41"/>
      <c r="R12" s="41"/>
      <c r="S12" s="41">
        <f t="shared" si="15"/>
        <v>69.775</v>
      </c>
      <c r="T12" s="53">
        <f t="shared" si="8"/>
        <v>54</v>
      </c>
      <c r="U12" s="53">
        <f t="shared" si="9"/>
        <v>20</v>
      </c>
      <c r="V12" s="53">
        <f t="shared" si="10"/>
        <v>34</v>
      </c>
      <c r="W12" s="41"/>
    </row>
    <row r="13" s="4" customFormat="1" ht="28" hidden="1" customHeight="1" spans="1:23">
      <c r="A13" s="29" t="s">
        <v>50</v>
      </c>
      <c r="B13" s="30">
        <v>440106000</v>
      </c>
      <c r="C13" s="31">
        <f t="shared" si="0"/>
        <v>1735</v>
      </c>
      <c r="D13" s="31">
        <v>4</v>
      </c>
      <c r="E13" s="31">
        <v>9</v>
      </c>
      <c r="F13" s="31">
        <v>1197</v>
      </c>
      <c r="G13" s="31">
        <v>525</v>
      </c>
      <c r="H13" s="31">
        <v>0</v>
      </c>
      <c r="I13" s="31">
        <v>0</v>
      </c>
      <c r="J13" s="41">
        <f t="shared" si="11"/>
        <v>0.4</v>
      </c>
      <c r="K13" s="41">
        <f t="shared" si="5"/>
        <v>1.125</v>
      </c>
      <c r="L13" s="41">
        <f t="shared" si="12"/>
        <v>59.85</v>
      </c>
      <c r="M13" s="41">
        <f t="shared" si="13"/>
        <v>39.375</v>
      </c>
      <c r="N13" s="41">
        <f t="shared" si="6"/>
        <v>0</v>
      </c>
      <c r="O13" s="41">
        <f t="shared" si="14"/>
        <v>0</v>
      </c>
      <c r="P13" s="41">
        <f t="shared" si="7"/>
        <v>100.75</v>
      </c>
      <c r="Q13" s="41"/>
      <c r="R13" s="41"/>
      <c r="S13" s="41">
        <f t="shared" si="15"/>
        <v>100.75</v>
      </c>
      <c r="T13" s="53">
        <f t="shared" si="8"/>
        <v>79</v>
      </c>
      <c r="U13" s="53">
        <f t="shared" si="9"/>
        <v>30</v>
      </c>
      <c r="V13" s="53">
        <f t="shared" si="10"/>
        <v>49</v>
      </c>
      <c r="W13" s="41"/>
    </row>
    <row r="14" s="4" customFormat="1" ht="28" hidden="1" customHeight="1" spans="1:23">
      <c r="A14" s="29" t="s">
        <v>51</v>
      </c>
      <c r="B14" s="30">
        <v>440111000</v>
      </c>
      <c r="C14" s="31">
        <f t="shared" si="0"/>
        <v>2126</v>
      </c>
      <c r="D14" s="31">
        <v>62</v>
      </c>
      <c r="E14" s="31">
        <v>97</v>
      </c>
      <c r="F14" s="31">
        <v>1454</v>
      </c>
      <c r="G14" s="31">
        <v>513</v>
      </c>
      <c r="H14" s="31">
        <v>0</v>
      </c>
      <c r="I14" s="31">
        <v>0</v>
      </c>
      <c r="J14" s="41">
        <f t="shared" si="11"/>
        <v>6.2</v>
      </c>
      <c r="K14" s="41">
        <f t="shared" si="5"/>
        <v>12.125</v>
      </c>
      <c r="L14" s="41">
        <f t="shared" si="12"/>
        <v>72.7</v>
      </c>
      <c r="M14" s="41">
        <f t="shared" si="13"/>
        <v>38.475</v>
      </c>
      <c r="N14" s="41">
        <f t="shared" si="6"/>
        <v>0</v>
      </c>
      <c r="O14" s="41">
        <f t="shared" si="14"/>
        <v>0</v>
      </c>
      <c r="P14" s="41">
        <f t="shared" si="7"/>
        <v>129.5</v>
      </c>
      <c r="Q14" s="41"/>
      <c r="R14" s="41"/>
      <c r="S14" s="41">
        <f t="shared" si="15"/>
        <v>129.5</v>
      </c>
      <c r="T14" s="53">
        <f t="shared" si="8"/>
        <v>101</v>
      </c>
      <c r="U14" s="53">
        <f t="shared" si="9"/>
        <v>38</v>
      </c>
      <c r="V14" s="53">
        <f t="shared" si="10"/>
        <v>63</v>
      </c>
      <c r="W14" s="41"/>
    </row>
    <row r="15" s="4" customFormat="1" ht="28" hidden="1" customHeight="1" spans="1:23">
      <c r="A15" s="29" t="s">
        <v>52</v>
      </c>
      <c r="B15" s="30">
        <v>440112000</v>
      </c>
      <c r="C15" s="31">
        <f t="shared" si="0"/>
        <v>603</v>
      </c>
      <c r="D15" s="31">
        <v>0</v>
      </c>
      <c r="E15" s="31">
        <v>52</v>
      </c>
      <c r="F15" s="31">
        <v>415</v>
      </c>
      <c r="G15" s="31">
        <v>136</v>
      </c>
      <c r="H15" s="31">
        <v>0</v>
      </c>
      <c r="I15" s="31">
        <v>0</v>
      </c>
      <c r="J15" s="41">
        <f t="shared" si="11"/>
        <v>0</v>
      </c>
      <c r="K15" s="41">
        <f t="shared" si="5"/>
        <v>6.5</v>
      </c>
      <c r="L15" s="41">
        <f t="shared" si="12"/>
        <v>20.75</v>
      </c>
      <c r="M15" s="41">
        <f t="shared" si="13"/>
        <v>10.2</v>
      </c>
      <c r="N15" s="41">
        <f t="shared" si="6"/>
        <v>0</v>
      </c>
      <c r="O15" s="41">
        <f t="shared" si="14"/>
        <v>0</v>
      </c>
      <c r="P15" s="41">
        <f t="shared" si="7"/>
        <v>37.45</v>
      </c>
      <c r="Q15" s="41">
        <v>25.475</v>
      </c>
      <c r="R15" s="41"/>
      <c r="S15" s="41">
        <f t="shared" si="15"/>
        <v>11.975</v>
      </c>
      <c r="T15" s="53">
        <f t="shared" si="8"/>
        <v>9</v>
      </c>
      <c r="U15" s="53">
        <f t="shared" si="9"/>
        <v>3</v>
      </c>
      <c r="V15" s="53">
        <f t="shared" si="10"/>
        <v>6</v>
      </c>
      <c r="W15" s="41"/>
    </row>
    <row r="16" s="4" customFormat="1" ht="28" hidden="1" customHeight="1" spans="1:23">
      <c r="A16" s="29" t="s">
        <v>53</v>
      </c>
      <c r="B16" s="30">
        <v>440114000</v>
      </c>
      <c r="C16" s="31">
        <f t="shared" si="0"/>
        <v>2252</v>
      </c>
      <c r="D16" s="31">
        <v>8</v>
      </c>
      <c r="E16" s="31">
        <v>50</v>
      </c>
      <c r="F16" s="31">
        <v>1620</v>
      </c>
      <c r="G16" s="31">
        <v>574</v>
      </c>
      <c r="H16" s="31">
        <v>0</v>
      </c>
      <c r="I16" s="31">
        <v>0</v>
      </c>
      <c r="J16" s="41">
        <f t="shared" si="11"/>
        <v>0.8</v>
      </c>
      <c r="K16" s="41">
        <f t="shared" si="5"/>
        <v>6.25</v>
      </c>
      <c r="L16" s="41">
        <f t="shared" si="12"/>
        <v>81</v>
      </c>
      <c r="M16" s="41">
        <f t="shared" si="13"/>
        <v>43.05</v>
      </c>
      <c r="N16" s="41">
        <f t="shared" si="6"/>
        <v>0</v>
      </c>
      <c r="O16" s="41">
        <f t="shared" si="14"/>
        <v>0</v>
      </c>
      <c r="P16" s="41">
        <f t="shared" si="7"/>
        <v>131.1</v>
      </c>
      <c r="Q16" s="41"/>
      <c r="R16" s="41"/>
      <c r="S16" s="41">
        <f t="shared" si="15"/>
        <v>131.1</v>
      </c>
      <c r="T16" s="53">
        <f t="shared" si="8"/>
        <v>102</v>
      </c>
      <c r="U16" s="53">
        <f t="shared" si="9"/>
        <v>38</v>
      </c>
      <c r="V16" s="53">
        <f t="shared" si="10"/>
        <v>64</v>
      </c>
      <c r="W16" s="41"/>
    </row>
    <row r="17" s="4" customFormat="1" ht="28" hidden="1" customHeight="1" spans="1:23">
      <c r="A17" s="29" t="s">
        <v>54</v>
      </c>
      <c r="B17" s="30">
        <v>440113000</v>
      </c>
      <c r="C17" s="31">
        <f t="shared" si="0"/>
        <v>1964</v>
      </c>
      <c r="D17" s="31">
        <v>106</v>
      </c>
      <c r="E17" s="31">
        <v>116</v>
      </c>
      <c r="F17" s="31">
        <v>1298</v>
      </c>
      <c r="G17" s="31">
        <v>444</v>
      </c>
      <c r="H17" s="31">
        <v>0</v>
      </c>
      <c r="I17" s="31">
        <v>0</v>
      </c>
      <c r="J17" s="41">
        <f t="shared" si="11"/>
        <v>10.6</v>
      </c>
      <c r="K17" s="41">
        <f t="shared" si="5"/>
        <v>14.5</v>
      </c>
      <c r="L17" s="41">
        <f t="shared" si="12"/>
        <v>64.9</v>
      </c>
      <c r="M17" s="41">
        <f t="shared" si="13"/>
        <v>33.3</v>
      </c>
      <c r="N17" s="41">
        <f t="shared" si="6"/>
        <v>0</v>
      </c>
      <c r="O17" s="41">
        <f t="shared" si="14"/>
        <v>0</v>
      </c>
      <c r="P17" s="41">
        <f t="shared" si="7"/>
        <v>123.3</v>
      </c>
      <c r="Q17" s="41"/>
      <c r="R17" s="41"/>
      <c r="S17" s="41">
        <f t="shared" si="15"/>
        <v>123.3</v>
      </c>
      <c r="T17" s="53">
        <f t="shared" si="8"/>
        <v>96</v>
      </c>
      <c r="U17" s="53">
        <f t="shared" si="9"/>
        <v>36</v>
      </c>
      <c r="V17" s="53">
        <f t="shared" si="10"/>
        <v>60</v>
      </c>
      <c r="W17" s="41"/>
    </row>
    <row r="18" s="4" customFormat="1" ht="28" hidden="1" customHeight="1" spans="1:23">
      <c r="A18" s="29" t="s">
        <v>55</v>
      </c>
      <c r="B18" s="30">
        <v>440115000</v>
      </c>
      <c r="C18" s="31">
        <f t="shared" si="0"/>
        <v>936</v>
      </c>
      <c r="D18" s="31">
        <v>3</v>
      </c>
      <c r="E18" s="31">
        <v>99</v>
      </c>
      <c r="F18" s="31">
        <v>698</v>
      </c>
      <c r="G18" s="31">
        <v>136</v>
      </c>
      <c r="H18" s="31">
        <v>0</v>
      </c>
      <c r="I18" s="31">
        <v>0</v>
      </c>
      <c r="J18" s="41">
        <f t="shared" si="11"/>
        <v>0.3</v>
      </c>
      <c r="K18" s="41">
        <f t="shared" si="5"/>
        <v>12.375</v>
      </c>
      <c r="L18" s="41">
        <f t="shared" si="12"/>
        <v>34.9</v>
      </c>
      <c r="M18" s="41">
        <f t="shared" si="13"/>
        <v>10.2</v>
      </c>
      <c r="N18" s="41">
        <f t="shared" si="6"/>
        <v>0</v>
      </c>
      <c r="O18" s="41">
        <f t="shared" si="14"/>
        <v>0</v>
      </c>
      <c r="P18" s="41">
        <f t="shared" si="7"/>
        <v>57.775</v>
      </c>
      <c r="Q18" s="41"/>
      <c r="R18" s="41"/>
      <c r="S18" s="41">
        <f t="shared" si="15"/>
        <v>57.775</v>
      </c>
      <c r="T18" s="53">
        <f t="shared" si="8"/>
        <v>45</v>
      </c>
      <c r="U18" s="53">
        <f t="shared" si="9"/>
        <v>17</v>
      </c>
      <c r="V18" s="53">
        <f t="shared" si="10"/>
        <v>28</v>
      </c>
      <c r="W18" s="41"/>
    </row>
    <row r="19" s="4" customFormat="1" ht="28" hidden="1" customHeight="1" spans="1:23">
      <c r="A19" s="29" t="s">
        <v>56</v>
      </c>
      <c r="B19" s="30">
        <v>440117000</v>
      </c>
      <c r="C19" s="31">
        <f t="shared" si="0"/>
        <v>3582</v>
      </c>
      <c r="D19" s="31">
        <v>21</v>
      </c>
      <c r="E19" s="31">
        <v>741</v>
      </c>
      <c r="F19" s="31">
        <v>2430</v>
      </c>
      <c r="G19" s="31">
        <v>390</v>
      </c>
      <c r="H19" s="31">
        <v>0</v>
      </c>
      <c r="I19" s="31">
        <v>0</v>
      </c>
      <c r="J19" s="41">
        <f t="shared" si="11"/>
        <v>2.1</v>
      </c>
      <c r="K19" s="41">
        <f t="shared" si="5"/>
        <v>92.625</v>
      </c>
      <c r="L19" s="41">
        <f t="shared" si="12"/>
        <v>121.5</v>
      </c>
      <c r="M19" s="41">
        <f t="shared" si="13"/>
        <v>29.25</v>
      </c>
      <c r="N19" s="41">
        <f t="shared" si="6"/>
        <v>0</v>
      </c>
      <c r="O19" s="41">
        <f t="shared" si="14"/>
        <v>0</v>
      </c>
      <c r="P19" s="41">
        <f t="shared" si="7"/>
        <v>245.475</v>
      </c>
      <c r="Q19" s="41"/>
      <c r="R19" s="41"/>
      <c r="S19" s="41">
        <f t="shared" si="15"/>
        <v>245.475</v>
      </c>
      <c r="T19" s="53">
        <f t="shared" si="8"/>
        <v>192</v>
      </c>
      <c r="U19" s="53">
        <f t="shared" si="9"/>
        <v>72</v>
      </c>
      <c r="V19" s="53">
        <f t="shared" si="10"/>
        <v>120</v>
      </c>
      <c r="W19" s="41"/>
    </row>
    <row r="20" s="4" customFormat="1" ht="28" hidden="1" customHeight="1" spans="1:23">
      <c r="A20" s="29" t="s">
        <v>57</v>
      </c>
      <c r="B20" s="30">
        <v>440118000</v>
      </c>
      <c r="C20" s="31">
        <f t="shared" si="0"/>
        <v>2098</v>
      </c>
      <c r="D20" s="31">
        <v>39</v>
      </c>
      <c r="E20" s="31">
        <v>511</v>
      </c>
      <c r="F20" s="31">
        <v>1334</v>
      </c>
      <c r="G20" s="31">
        <v>214</v>
      </c>
      <c r="H20" s="31">
        <v>0</v>
      </c>
      <c r="I20" s="31">
        <v>0</v>
      </c>
      <c r="J20" s="41">
        <f t="shared" si="11"/>
        <v>3.9</v>
      </c>
      <c r="K20" s="41">
        <f t="shared" si="5"/>
        <v>63.875</v>
      </c>
      <c r="L20" s="41">
        <f t="shared" si="12"/>
        <v>66.7</v>
      </c>
      <c r="M20" s="41">
        <f t="shared" si="13"/>
        <v>16.05</v>
      </c>
      <c r="N20" s="41">
        <f t="shared" si="6"/>
        <v>0</v>
      </c>
      <c r="O20" s="41">
        <f t="shared" si="14"/>
        <v>0</v>
      </c>
      <c r="P20" s="41">
        <f t="shared" si="7"/>
        <v>150.525</v>
      </c>
      <c r="Q20" s="41"/>
      <c r="R20" s="41"/>
      <c r="S20" s="41">
        <f t="shared" si="15"/>
        <v>150.525</v>
      </c>
      <c r="T20" s="53">
        <f t="shared" si="8"/>
        <v>118</v>
      </c>
      <c r="U20" s="53">
        <f t="shared" si="9"/>
        <v>44</v>
      </c>
      <c r="V20" s="53">
        <f t="shared" si="10"/>
        <v>74</v>
      </c>
      <c r="W20" s="41"/>
    </row>
    <row r="21" s="4" customFormat="1" ht="28" hidden="1" customHeight="1" spans="1:23">
      <c r="A21" s="27" t="s">
        <v>58</v>
      </c>
      <c r="B21" s="28"/>
      <c r="C21" s="26">
        <f t="shared" si="0"/>
        <v>2824</v>
      </c>
      <c r="D21" s="26">
        <f t="shared" ref="D21:J21" si="16">SUM(D22:D28)</f>
        <v>42</v>
      </c>
      <c r="E21" s="26">
        <f t="shared" si="16"/>
        <v>199</v>
      </c>
      <c r="F21" s="26">
        <f t="shared" si="16"/>
        <v>1848</v>
      </c>
      <c r="G21" s="26">
        <f t="shared" si="16"/>
        <v>735</v>
      </c>
      <c r="H21" s="26">
        <f t="shared" si="16"/>
        <v>0</v>
      </c>
      <c r="I21" s="26">
        <f t="shared" si="16"/>
        <v>0</v>
      </c>
      <c r="J21" s="40">
        <f t="shared" ref="J21:W21" si="17">SUM(J22:J28)</f>
        <v>4.2</v>
      </c>
      <c r="K21" s="40">
        <f t="shared" si="17"/>
        <v>24.875</v>
      </c>
      <c r="L21" s="40">
        <f t="shared" si="17"/>
        <v>92.4</v>
      </c>
      <c r="M21" s="40">
        <f t="shared" si="17"/>
        <v>55.125</v>
      </c>
      <c r="N21" s="40">
        <f t="shared" si="17"/>
        <v>0</v>
      </c>
      <c r="O21" s="40">
        <f t="shared" si="17"/>
        <v>0</v>
      </c>
      <c r="P21" s="40">
        <f t="shared" si="17"/>
        <v>176.6</v>
      </c>
      <c r="Q21" s="40">
        <f t="shared" si="17"/>
        <v>157.045</v>
      </c>
      <c r="R21" s="40">
        <f t="shared" si="17"/>
        <v>0</v>
      </c>
      <c r="S21" s="40">
        <f t="shared" si="17"/>
        <v>19.555</v>
      </c>
      <c r="T21" s="52">
        <f t="shared" si="17"/>
        <v>15</v>
      </c>
      <c r="U21" s="52">
        <f t="shared" si="17"/>
        <v>5</v>
      </c>
      <c r="V21" s="52">
        <f t="shared" si="17"/>
        <v>10</v>
      </c>
      <c r="W21" s="40"/>
    </row>
    <row r="22" s="4" customFormat="1" ht="28" hidden="1" customHeight="1" spans="1:23">
      <c r="A22" s="33" t="s">
        <v>59</v>
      </c>
      <c r="B22" s="30">
        <v>440400000</v>
      </c>
      <c r="C22" s="31">
        <f t="shared" si="0"/>
        <v>402</v>
      </c>
      <c r="D22" s="31">
        <v>33</v>
      </c>
      <c r="E22" s="31">
        <v>63</v>
      </c>
      <c r="F22" s="31">
        <v>197</v>
      </c>
      <c r="G22" s="31">
        <v>109</v>
      </c>
      <c r="H22" s="31">
        <v>0</v>
      </c>
      <c r="I22" s="31">
        <v>0</v>
      </c>
      <c r="J22" s="41">
        <f>D22*0.1</f>
        <v>3.3</v>
      </c>
      <c r="K22" s="41">
        <f>E22*0.125</f>
        <v>7.875</v>
      </c>
      <c r="L22" s="41">
        <f>F22*0.05</f>
        <v>9.85</v>
      </c>
      <c r="M22" s="41">
        <f>G22*0.075</f>
        <v>8.175</v>
      </c>
      <c r="N22" s="41">
        <f>H22*0.08</f>
        <v>0</v>
      </c>
      <c r="O22" s="41">
        <f>I22*0.1</f>
        <v>0</v>
      </c>
      <c r="P22" s="41">
        <f>SUM(J22:O22)</f>
        <v>29.2</v>
      </c>
      <c r="Q22" s="41">
        <v>11.6375</v>
      </c>
      <c r="R22" s="41"/>
      <c r="S22" s="41">
        <f>P21-Q21</f>
        <v>19.555</v>
      </c>
      <c r="T22" s="53">
        <f>ROUNDDOWN(S22*0.785,0)</f>
        <v>15</v>
      </c>
      <c r="U22" s="53">
        <f>ROUNDDOWN(T22*0.38,0)</f>
        <v>5</v>
      </c>
      <c r="V22" s="53">
        <f>T22-U22</f>
        <v>10</v>
      </c>
      <c r="W22" s="41"/>
    </row>
    <row r="23" s="4" customFormat="1" ht="28" hidden="1" customHeight="1" spans="1:23">
      <c r="A23" s="33" t="s">
        <v>60</v>
      </c>
      <c r="B23" s="30">
        <v>440400000</v>
      </c>
      <c r="C23" s="31">
        <v>150</v>
      </c>
      <c r="D23" s="32">
        <v>2</v>
      </c>
      <c r="E23" s="32">
        <v>4</v>
      </c>
      <c r="F23" s="32">
        <v>106</v>
      </c>
      <c r="G23" s="32">
        <v>38</v>
      </c>
      <c r="H23" s="32">
        <v>0</v>
      </c>
      <c r="I23" s="32">
        <v>0</v>
      </c>
      <c r="J23" s="42">
        <v>0.2</v>
      </c>
      <c r="K23" s="42">
        <v>0.5</v>
      </c>
      <c r="L23" s="42">
        <v>5.3</v>
      </c>
      <c r="M23" s="42">
        <v>2.85</v>
      </c>
      <c r="N23" s="42">
        <v>0</v>
      </c>
      <c r="O23" s="42">
        <v>0</v>
      </c>
      <c r="P23" s="41">
        <v>8.85</v>
      </c>
      <c r="Q23" s="42"/>
      <c r="R23" s="42"/>
      <c r="S23" s="41"/>
      <c r="T23" s="53">
        <v>0</v>
      </c>
      <c r="U23" s="54">
        <v>0</v>
      </c>
      <c r="V23" s="54">
        <v>0</v>
      </c>
      <c r="W23" s="41" t="s">
        <v>61</v>
      </c>
    </row>
    <row r="24" s="4" customFormat="1" ht="28" hidden="1" customHeight="1" spans="1:23">
      <c r="A24" s="34" t="s">
        <v>62</v>
      </c>
      <c r="B24" s="30">
        <v>440400000</v>
      </c>
      <c r="C24" s="31">
        <v>7</v>
      </c>
      <c r="D24" s="31">
        <v>1</v>
      </c>
      <c r="E24" s="31">
        <v>0</v>
      </c>
      <c r="F24" s="31">
        <v>6</v>
      </c>
      <c r="G24" s="31">
        <v>0</v>
      </c>
      <c r="H24" s="31">
        <v>0</v>
      </c>
      <c r="I24" s="31">
        <v>0</v>
      </c>
      <c r="J24" s="41">
        <v>0.1</v>
      </c>
      <c r="K24" s="41">
        <v>0</v>
      </c>
      <c r="L24" s="41">
        <v>0.3</v>
      </c>
      <c r="M24" s="41">
        <v>0</v>
      </c>
      <c r="N24" s="41">
        <v>0</v>
      </c>
      <c r="O24" s="41">
        <v>0</v>
      </c>
      <c r="P24" s="41">
        <v>0.4</v>
      </c>
      <c r="Q24" s="41"/>
      <c r="R24" s="41"/>
      <c r="S24" s="41"/>
      <c r="T24" s="53">
        <v>0</v>
      </c>
      <c r="U24" s="53">
        <v>0</v>
      </c>
      <c r="V24" s="53">
        <v>0</v>
      </c>
      <c r="W24" s="41" t="s">
        <v>61</v>
      </c>
    </row>
    <row r="25" s="4" customFormat="1" ht="28" hidden="1" customHeight="1" spans="1:23">
      <c r="A25" s="33" t="s">
        <v>63</v>
      </c>
      <c r="B25" s="30">
        <v>440402000</v>
      </c>
      <c r="C25" s="31">
        <f t="shared" ref="C25:C31" si="18">SUM(D25:I25)</f>
        <v>835</v>
      </c>
      <c r="D25" s="31">
        <v>1</v>
      </c>
      <c r="E25" s="31">
        <v>5</v>
      </c>
      <c r="F25" s="31">
        <v>602</v>
      </c>
      <c r="G25" s="31">
        <v>227</v>
      </c>
      <c r="H25" s="31">
        <v>0</v>
      </c>
      <c r="I25" s="31">
        <v>0</v>
      </c>
      <c r="J25" s="41">
        <f>D25*0.1</f>
        <v>0.1</v>
      </c>
      <c r="K25" s="41">
        <f>E25*0.125</f>
        <v>0.625</v>
      </c>
      <c r="L25" s="41">
        <f>F25*0.05</f>
        <v>30.1</v>
      </c>
      <c r="M25" s="41">
        <f>G25*0.075</f>
        <v>17.025</v>
      </c>
      <c r="N25" s="41">
        <f>H25*0.08</f>
        <v>0</v>
      </c>
      <c r="O25" s="41">
        <f>I25*0.1</f>
        <v>0</v>
      </c>
      <c r="P25" s="41">
        <f>SUM(J25:O25)</f>
        <v>47.85</v>
      </c>
      <c r="Q25" s="41">
        <v>78.365</v>
      </c>
      <c r="R25" s="41"/>
      <c r="S25" s="41"/>
      <c r="T25" s="53">
        <f>ROUNDDOWN(S25*0.785,0)</f>
        <v>0</v>
      </c>
      <c r="U25" s="53">
        <f>ROUNDDOWN(T25*0.38,0)</f>
        <v>0</v>
      </c>
      <c r="V25" s="53">
        <f>T25-U25</f>
        <v>0</v>
      </c>
      <c r="W25" s="41"/>
    </row>
    <row r="26" s="4" customFormat="1" ht="28" hidden="1" customHeight="1" spans="1:23">
      <c r="A26" s="33" t="s">
        <v>64</v>
      </c>
      <c r="B26" s="30">
        <v>440403000</v>
      </c>
      <c r="C26" s="31">
        <f t="shared" si="18"/>
        <v>604</v>
      </c>
      <c r="D26" s="32">
        <v>4</v>
      </c>
      <c r="E26" s="32">
        <v>70</v>
      </c>
      <c r="F26" s="32">
        <v>346</v>
      </c>
      <c r="G26" s="32">
        <v>184</v>
      </c>
      <c r="H26" s="31">
        <v>0</v>
      </c>
      <c r="I26" s="31">
        <v>0</v>
      </c>
      <c r="J26" s="42">
        <f>D26*0.1</f>
        <v>0.4</v>
      </c>
      <c r="K26" s="42">
        <f>E26*0.125</f>
        <v>8.75</v>
      </c>
      <c r="L26" s="42">
        <f>F26*0.05</f>
        <v>17.3</v>
      </c>
      <c r="M26" s="42">
        <f>G26*0.075</f>
        <v>13.8</v>
      </c>
      <c r="N26" s="41">
        <f>H26*0.08</f>
        <v>0</v>
      </c>
      <c r="O26" s="41">
        <f>I26*0.1</f>
        <v>0</v>
      </c>
      <c r="P26" s="41">
        <f>SUM(J26:O26)</f>
        <v>40.25</v>
      </c>
      <c r="Q26" s="41">
        <v>67.0425</v>
      </c>
      <c r="R26" s="41"/>
      <c r="S26" s="41"/>
      <c r="T26" s="53">
        <f>ROUNDDOWN(S26*0.785,0)</f>
        <v>0</v>
      </c>
      <c r="U26" s="53">
        <f>ROUNDDOWN(T26*0.38,0)</f>
        <v>0</v>
      </c>
      <c r="V26" s="53">
        <f>T26-U26</f>
        <v>0</v>
      </c>
      <c r="W26" s="41"/>
    </row>
    <row r="27" s="4" customFormat="1" ht="28" hidden="1" customHeight="1" spans="1:23">
      <c r="A27" s="33" t="s">
        <v>65</v>
      </c>
      <c r="B27" s="30">
        <v>440404000</v>
      </c>
      <c r="C27" s="31">
        <f t="shared" si="18"/>
        <v>796</v>
      </c>
      <c r="D27" s="31">
        <v>1</v>
      </c>
      <c r="E27" s="31">
        <v>57</v>
      </c>
      <c r="F27" s="31">
        <v>577</v>
      </c>
      <c r="G27" s="31">
        <v>161</v>
      </c>
      <c r="H27" s="31">
        <v>0</v>
      </c>
      <c r="I27" s="31">
        <v>0</v>
      </c>
      <c r="J27" s="41">
        <f>D27*0.1</f>
        <v>0.1</v>
      </c>
      <c r="K27" s="41">
        <f>E27*0.125</f>
        <v>7.125</v>
      </c>
      <c r="L27" s="41">
        <f>F27*0.05</f>
        <v>28.85</v>
      </c>
      <c r="M27" s="41">
        <f>G27*0.075</f>
        <v>12.075</v>
      </c>
      <c r="N27" s="41">
        <f>H27*0.08</f>
        <v>0</v>
      </c>
      <c r="O27" s="41">
        <f>I27*0.1</f>
        <v>0</v>
      </c>
      <c r="P27" s="41">
        <f>SUM(J27:O27)</f>
        <v>48.15</v>
      </c>
      <c r="Q27" s="41"/>
      <c r="R27" s="41"/>
      <c r="S27" s="41"/>
      <c r="T27" s="53">
        <f>ROUNDDOWN(S27*0.785,0)</f>
        <v>0</v>
      </c>
      <c r="U27" s="53">
        <f>ROUNDDOWN(T27*0.38,0)</f>
        <v>0</v>
      </c>
      <c r="V27" s="53">
        <f>T27-U27</f>
        <v>0</v>
      </c>
      <c r="W27" s="41"/>
    </row>
    <row r="28" s="4" customFormat="1" ht="28" hidden="1" customHeight="1" spans="1:23">
      <c r="A28" s="33" t="s">
        <v>66</v>
      </c>
      <c r="B28" s="30">
        <v>440407000</v>
      </c>
      <c r="C28" s="31">
        <f t="shared" si="18"/>
        <v>30</v>
      </c>
      <c r="D28" s="31">
        <v>0</v>
      </c>
      <c r="E28" s="31">
        <v>0</v>
      </c>
      <c r="F28" s="31">
        <v>14</v>
      </c>
      <c r="G28" s="31">
        <v>16</v>
      </c>
      <c r="H28" s="31">
        <v>0</v>
      </c>
      <c r="I28" s="31">
        <v>0</v>
      </c>
      <c r="J28" s="41">
        <f>D28*0.1</f>
        <v>0</v>
      </c>
      <c r="K28" s="41">
        <f>E28*0.125</f>
        <v>0</v>
      </c>
      <c r="L28" s="41">
        <f>F28*0.05</f>
        <v>0.7</v>
      </c>
      <c r="M28" s="41">
        <f>G28*0.075</f>
        <v>1.2</v>
      </c>
      <c r="N28" s="41">
        <f>H28*0.08</f>
        <v>0</v>
      </c>
      <c r="O28" s="41">
        <f>I28*0.1</f>
        <v>0</v>
      </c>
      <c r="P28" s="41">
        <f>SUM(J28:O28)</f>
        <v>1.9</v>
      </c>
      <c r="Q28" s="41"/>
      <c r="R28" s="41"/>
      <c r="S28" s="41"/>
      <c r="T28" s="53">
        <f>ROUNDDOWN(S28*0.785,0)</f>
        <v>0</v>
      </c>
      <c r="U28" s="53">
        <f>ROUNDDOWN(T28*0.38,0)</f>
        <v>0</v>
      </c>
      <c r="V28" s="53">
        <f>T28-U28</f>
        <v>0</v>
      </c>
      <c r="W28" s="41"/>
    </row>
    <row r="29" s="4" customFormat="1" ht="28" hidden="1" customHeight="1" spans="1:23">
      <c r="A29" s="35" t="s">
        <v>67</v>
      </c>
      <c r="B29" s="36"/>
      <c r="C29" s="26">
        <f t="shared" si="18"/>
        <v>26958</v>
      </c>
      <c r="D29" s="26">
        <f t="shared" ref="D29:V29" si="19">SUM(D30:D36)</f>
        <v>264</v>
      </c>
      <c r="E29" s="26">
        <f t="shared" si="19"/>
        <v>686</v>
      </c>
      <c r="F29" s="26">
        <f t="shared" si="19"/>
        <v>17387</v>
      </c>
      <c r="G29" s="26">
        <f t="shared" si="19"/>
        <v>8621</v>
      </c>
      <c r="H29" s="26">
        <f t="shared" si="19"/>
        <v>0</v>
      </c>
      <c r="I29" s="26">
        <f t="shared" si="19"/>
        <v>0</v>
      </c>
      <c r="J29" s="40">
        <f t="shared" si="19"/>
        <v>26.4</v>
      </c>
      <c r="K29" s="40">
        <f t="shared" si="19"/>
        <v>85.75</v>
      </c>
      <c r="L29" s="40">
        <f t="shared" si="19"/>
        <v>869.35</v>
      </c>
      <c r="M29" s="40">
        <f t="shared" si="19"/>
        <v>646.575</v>
      </c>
      <c r="N29" s="40">
        <f t="shared" si="19"/>
        <v>0</v>
      </c>
      <c r="O29" s="40">
        <f t="shared" si="19"/>
        <v>0</v>
      </c>
      <c r="P29" s="40">
        <f t="shared" si="19"/>
        <v>1628.075</v>
      </c>
      <c r="Q29" s="40">
        <f t="shared" si="19"/>
        <v>0</v>
      </c>
      <c r="R29" s="40">
        <f t="shared" si="19"/>
        <v>0</v>
      </c>
      <c r="S29" s="40">
        <f t="shared" si="19"/>
        <v>1628.075</v>
      </c>
      <c r="T29" s="52">
        <f t="shared" si="19"/>
        <v>1275</v>
      </c>
      <c r="U29" s="52">
        <f t="shared" si="19"/>
        <v>480</v>
      </c>
      <c r="V29" s="52">
        <f t="shared" si="19"/>
        <v>795</v>
      </c>
      <c r="W29" s="40"/>
    </row>
    <row r="30" s="4" customFormat="1" ht="28" hidden="1" customHeight="1" spans="1:23">
      <c r="A30" s="29" t="s">
        <v>68</v>
      </c>
      <c r="B30" s="30">
        <v>440500000</v>
      </c>
      <c r="C30" s="31">
        <f t="shared" si="18"/>
        <v>634</v>
      </c>
      <c r="D30" s="31">
        <v>64</v>
      </c>
      <c r="E30" s="31">
        <v>141</v>
      </c>
      <c r="F30" s="31">
        <v>244</v>
      </c>
      <c r="G30" s="31">
        <v>185</v>
      </c>
      <c r="H30" s="31">
        <v>0</v>
      </c>
      <c r="I30" s="31">
        <v>0</v>
      </c>
      <c r="J30" s="41">
        <f t="shared" ref="J30:J37" si="20">D30*0.1</f>
        <v>6.4</v>
      </c>
      <c r="K30" s="41">
        <f t="shared" ref="K30:K37" si="21">E30*0.125</f>
        <v>17.625</v>
      </c>
      <c r="L30" s="41">
        <f t="shared" ref="L30:L37" si="22">F30*0.05</f>
        <v>12.2</v>
      </c>
      <c r="M30" s="41">
        <f t="shared" ref="M30:M37" si="23">G30*0.075</f>
        <v>13.875</v>
      </c>
      <c r="N30" s="41">
        <f t="shared" ref="N30:N37" si="24">H30*0.08</f>
        <v>0</v>
      </c>
      <c r="O30" s="41">
        <f t="shared" ref="O30:O37" si="25">I30*0.1</f>
        <v>0</v>
      </c>
      <c r="P30" s="41">
        <f t="shared" ref="P30:P37" si="26">SUM(J30:O30)</f>
        <v>50.1</v>
      </c>
      <c r="Q30" s="41"/>
      <c r="R30" s="41"/>
      <c r="S30" s="41">
        <f t="shared" ref="S30:S37" si="27">P30-Q30+R30</f>
        <v>50.1</v>
      </c>
      <c r="T30" s="53">
        <f t="shared" ref="T30:T37" si="28">ROUNDDOWN(S30*0.785,0)</f>
        <v>39</v>
      </c>
      <c r="U30" s="53">
        <f t="shared" ref="U30:U37" si="29">ROUNDDOWN(T30*0.38,0)</f>
        <v>14</v>
      </c>
      <c r="V30" s="53">
        <f t="shared" ref="V30:V37" si="30">T30-U30</f>
        <v>25</v>
      </c>
      <c r="W30" s="41"/>
    </row>
    <row r="31" s="4" customFormat="1" ht="28" hidden="1" customHeight="1" spans="1:23">
      <c r="A31" s="29" t="s">
        <v>69</v>
      </c>
      <c r="B31" s="30">
        <v>440511000</v>
      </c>
      <c r="C31" s="31">
        <f t="shared" si="18"/>
        <v>2113</v>
      </c>
      <c r="D31" s="31">
        <v>12</v>
      </c>
      <c r="E31" s="31">
        <v>2</v>
      </c>
      <c r="F31" s="31">
        <v>1400</v>
      </c>
      <c r="G31" s="31">
        <v>699</v>
      </c>
      <c r="H31" s="31">
        <v>0</v>
      </c>
      <c r="I31" s="31">
        <v>0</v>
      </c>
      <c r="J31" s="41">
        <f t="shared" si="20"/>
        <v>1.2</v>
      </c>
      <c r="K31" s="41">
        <f t="shared" si="21"/>
        <v>0.25</v>
      </c>
      <c r="L31" s="41">
        <f t="shared" si="22"/>
        <v>70</v>
      </c>
      <c r="M31" s="41">
        <f t="shared" si="23"/>
        <v>52.425</v>
      </c>
      <c r="N31" s="41">
        <f t="shared" si="24"/>
        <v>0</v>
      </c>
      <c r="O31" s="41">
        <f t="shared" si="25"/>
        <v>0</v>
      </c>
      <c r="P31" s="41">
        <f t="shared" si="26"/>
        <v>123.875</v>
      </c>
      <c r="Q31" s="41"/>
      <c r="R31" s="41"/>
      <c r="S31" s="41">
        <f t="shared" si="27"/>
        <v>123.875</v>
      </c>
      <c r="T31" s="53">
        <f t="shared" si="28"/>
        <v>97</v>
      </c>
      <c r="U31" s="53">
        <f t="shared" si="29"/>
        <v>36</v>
      </c>
      <c r="V31" s="53">
        <f t="shared" si="30"/>
        <v>61</v>
      </c>
      <c r="W31" s="41"/>
    </row>
    <row r="32" s="4" customFormat="1" ht="28" hidden="1" customHeight="1" spans="1:23">
      <c r="A32" s="29" t="s">
        <v>70</v>
      </c>
      <c r="B32" s="30">
        <v>440507000</v>
      </c>
      <c r="C32" s="31">
        <f t="shared" ref="C32:C39" si="31">SUM(D32:I32)</f>
        <v>1597</v>
      </c>
      <c r="D32" s="31">
        <v>0</v>
      </c>
      <c r="E32" s="31">
        <v>3</v>
      </c>
      <c r="F32" s="31">
        <v>1055</v>
      </c>
      <c r="G32" s="31">
        <v>539</v>
      </c>
      <c r="H32" s="31">
        <v>0</v>
      </c>
      <c r="I32" s="31">
        <v>0</v>
      </c>
      <c r="J32" s="41">
        <f t="shared" si="20"/>
        <v>0</v>
      </c>
      <c r="K32" s="41">
        <f t="shared" si="21"/>
        <v>0.375</v>
      </c>
      <c r="L32" s="41">
        <f t="shared" si="22"/>
        <v>52.75</v>
      </c>
      <c r="M32" s="41">
        <f t="shared" si="23"/>
        <v>40.425</v>
      </c>
      <c r="N32" s="41">
        <f t="shared" si="24"/>
        <v>0</v>
      </c>
      <c r="O32" s="41">
        <f t="shared" si="25"/>
        <v>0</v>
      </c>
      <c r="P32" s="41">
        <f t="shared" si="26"/>
        <v>93.55</v>
      </c>
      <c r="Q32" s="41"/>
      <c r="R32" s="41"/>
      <c r="S32" s="41">
        <f t="shared" si="27"/>
        <v>93.55</v>
      </c>
      <c r="T32" s="53">
        <f t="shared" si="28"/>
        <v>73</v>
      </c>
      <c r="U32" s="53">
        <f t="shared" si="29"/>
        <v>27</v>
      </c>
      <c r="V32" s="53">
        <f t="shared" si="30"/>
        <v>46</v>
      </c>
      <c r="W32" s="41"/>
    </row>
    <row r="33" s="4" customFormat="1" ht="28" hidden="1" customHeight="1" spans="1:23">
      <c r="A33" s="29" t="s">
        <v>71</v>
      </c>
      <c r="B33" s="30">
        <v>440512000</v>
      </c>
      <c r="C33" s="31">
        <f t="shared" si="31"/>
        <v>1258</v>
      </c>
      <c r="D33" s="31">
        <v>0</v>
      </c>
      <c r="E33" s="31">
        <v>49</v>
      </c>
      <c r="F33" s="31">
        <v>782</v>
      </c>
      <c r="G33" s="31">
        <v>427</v>
      </c>
      <c r="H33" s="31">
        <v>0</v>
      </c>
      <c r="I33" s="31">
        <v>0</v>
      </c>
      <c r="J33" s="41">
        <f t="shared" si="20"/>
        <v>0</v>
      </c>
      <c r="K33" s="41">
        <f t="shared" si="21"/>
        <v>6.125</v>
      </c>
      <c r="L33" s="41">
        <f t="shared" si="22"/>
        <v>39.1</v>
      </c>
      <c r="M33" s="41">
        <f t="shared" si="23"/>
        <v>32.025</v>
      </c>
      <c r="N33" s="41">
        <f t="shared" si="24"/>
        <v>0</v>
      </c>
      <c r="O33" s="41">
        <f t="shared" si="25"/>
        <v>0</v>
      </c>
      <c r="P33" s="41">
        <f t="shared" si="26"/>
        <v>77.25</v>
      </c>
      <c r="Q33" s="41"/>
      <c r="R33" s="41"/>
      <c r="S33" s="41">
        <f t="shared" si="27"/>
        <v>77.25</v>
      </c>
      <c r="T33" s="53">
        <f t="shared" si="28"/>
        <v>60</v>
      </c>
      <c r="U33" s="53">
        <f t="shared" si="29"/>
        <v>22</v>
      </c>
      <c r="V33" s="53">
        <f t="shared" si="30"/>
        <v>38</v>
      </c>
      <c r="W33" s="41"/>
    </row>
    <row r="34" s="4" customFormat="1" ht="28" hidden="1" customHeight="1" spans="1:23">
      <c r="A34" s="29" t="s">
        <v>72</v>
      </c>
      <c r="B34" s="30">
        <v>440515000</v>
      </c>
      <c r="C34" s="31">
        <f t="shared" si="31"/>
        <v>2095</v>
      </c>
      <c r="D34" s="31">
        <v>0</v>
      </c>
      <c r="E34" s="31">
        <v>83</v>
      </c>
      <c r="F34" s="31">
        <v>1386</v>
      </c>
      <c r="G34" s="31">
        <v>626</v>
      </c>
      <c r="H34" s="31">
        <v>0</v>
      </c>
      <c r="I34" s="31">
        <v>0</v>
      </c>
      <c r="J34" s="41">
        <f t="shared" si="20"/>
        <v>0</v>
      </c>
      <c r="K34" s="41">
        <f t="shared" si="21"/>
        <v>10.375</v>
      </c>
      <c r="L34" s="41">
        <f t="shared" si="22"/>
        <v>69.3</v>
      </c>
      <c r="M34" s="41">
        <f t="shared" si="23"/>
        <v>46.95</v>
      </c>
      <c r="N34" s="41">
        <f t="shared" si="24"/>
        <v>0</v>
      </c>
      <c r="O34" s="41">
        <f t="shared" si="25"/>
        <v>0</v>
      </c>
      <c r="P34" s="41">
        <f t="shared" si="26"/>
        <v>126.625</v>
      </c>
      <c r="Q34" s="41"/>
      <c r="R34" s="41"/>
      <c r="S34" s="41">
        <f t="shared" si="27"/>
        <v>126.625</v>
      </c>
      <c r="T34" s="53">
        <f t="shared" si="28"/>
        <v>99</v>
      </c>
      <c r="U34" s="53">
        <f t="shared" si="29"/>
        <v>37</v>
      </c>
      <c r="V34" s="53">
        <f t="shared" si="30"/>
        <v>62</v>
      </c>
      <c r="W34" s="41"/>
    </row>
    <row r="35" s="4" customFormat="1" ht="28" hidden="1" customHeight="1" spans="1:23">
      <c r="A35" s="29" t="s">
        <v>73</v>
      </c>
      <c r="B35" s="30">
        <v>440513000</v>
      </c>
      <c r="C35" s="31">
        <f t="shared" si="31"/>
        <v>7776</v>
      </c>
      <c r="D35" s="31">
        <v>52</v>
      </c>
      <c r="E35" s="31">
        <v>187</v>
      </c>
      <c r="F35" s="31">
        <v>5074</v>
      </c>
      <c r="G35" s="31">
        <v>2463</v>
      </c>
      <c r="H35" s="31">
        <v>0</v>
      </c>
      <c r="I35" s="31">
        <v>0</v>
      </c>
      <c r="J35" s="41">
        <f t="shared" si="20"/>
        <v>5.2</v>
      </c>
      <c r="K35" s="41">
        <f t="shared" si="21"/>
        <v>23.375</v>
      </c>
      <c r="L35" s="41">
        <f t="shared" si="22"/>
        <v>253.7</v>
      </c>
      <c r="M35" s="41">
        <f t="shared" si="23"/>
        <v>184.725</v>
      </c>
      <c r="N35" s="41">
        <f t="shared" si="24"/>
        <v>0</v>
      </c>
      <c r="O35" s="41">
        <f t="shared" si="25"/>
        <v>0</v>
      </c>
      <c r="P35" s="41">
        <f t="shared" si="26"/>
        <v>467</v>
      </c>
      <c r="Q35" s="41"/>
      <c r="R35" s="41"/>
      <c r="S35" s="41">
        <f t="shared" si="27"/>
        <v>467</v>
      </c>
      <c r="T35" s="53">
        <f t="shared" si="28"/>
        <v>366</v>
      </c>
      <c r="U35" s="53">
        <f t="shared" si="29"/>
        <v>139</v>
      </c>
      <c r="V35" s="53">
        <f t="shared" si="30"/>
        <v>227</v>
      </c>
      <c r="W35" s="41"/>
    </row>
    <row r="36" s="4" customFormat="1" ht="28" hidden="1" customHeight="1" spans="1:23">
      <c r="A36" s="29" t="s">
        <v>74</v>
      </c>
      <c r="B36" s="30">
        <v>440514000</v>
      </c>
      <c r="C36" s="31">
        <f t="shared" si="31"/>
        <v>11485</v>
      </c>
      <c r="D36" s="31">
        <v>136</v>
      </c>
      <c r="E36" s="31">
        <v>221</v>
      </c>
      <c r="F36" s="31">
        <v>7446</v>
      </c>
      <c r="G36" s="31">
        <v>3682</v>
      </c>
      <c r="H36" s="31">
        <v>0</v>
      </c>
      <c r="I36" s="31">
        <v>0</v>
      </c>
      <c r="J36" s="41">
        <f t="shared" si="20"/>
        <v>13.6</v>
      </c>
      <c r="K36" s="41">
        <f t="shared" si="21"/>
        <v>27.625</v>
      </c>
      <c r="L36" s="41">
        <f t="shared" si="22"/>
        <v>372.3</v>
      </c>
      <c r="M36" s="41">
        <f t="shared" si="23"/>
        <v>276.15</v>
      </c>
      <c r="N36" s="41">
        <f t="shared" si="24"/>
        <v>0</v>
      </c>
      <c r="O36" s="41">
        <f t="shared" si="25"/>
        <v>0</v>
      </c>
      <c r="P36" s="41">
        <f t="shared" si="26"/>
        <v>689.675</v>
      </c>
      <c r="Q36" s="41"/>
      <c r="R36" s="41"/>
      <c r="S36" s="41">
        <f t="shared" si="27"/>
        <v>689.675</v>
      </c>
      <c r="T36" s="53">
        <f t="shared" si="28"/>
        <v>541</v>
      </c>
      <c r="U36" s="53">
        <f t="shared" si="29"/>
        <v>205</v>
      </c>
      <c r="V36" s="53">
        <f t="shared" si="30"/>
        <v>336</v>
      </c>
      <c r="W36" s="41"/>
    </row>
    <row r="37" s="4" customFormat="1" ht="28" hidden="1" customHeight="1" spans="1:23">
      <c r="A37" s="36" t="s">
        <v>75</v>
      </c>
      <c r="B37" s="36"/>
      <c r="C37" s="26">
        <f t="shared" si="31"/>
        <v>297</v>
      </c>
      <c r="D37" s="26">
        <f t="shared" ref="D37:V37" si="32">SUM(D38)</f>
        <v>0</v>
      </c>
      <c r="E37" s="26">
        <f t="shared" si="32"/>
        <v>13</v>
      </c>
      <c r="F37" s="26">
        <f t="shared" si="32"/>
        <v>190</v>
      </c>
      <c r="G37" s="26">
        <f t="shared" si="32"/>
        <v>94</v>
      </c>
      <c r="H37" s="26">
        <f t="shared" si="32"/>
        <v>0</v>
      </c>
      <c r="I37" s="26">
        <f t="shared" si="32"/>
        <v>0</v>
      </c>
      <c r="J37" s="40">
        <f t="shared" si="32"/>
        <v>0</v>
      </c>
      <c r="K37" s="40">
        <f t="shared" si="32"/>
        <v>1.625</v>
      </c>
      <c r="L37" s="40">
        <f t="shared" si="32"/>
        <v>9.5</v>
      </c>
      <c r="M37" s="40">
        <f t="shared" si="32"/>
        <v>7.05</v>
      </c>
      <c r="N37" s="40">
        <f t="shared" si="32"/>
        <v>0</v>
      </c>
      <c r="O37" s="40">
        <f t="shared" si="32"/>
        <v>0</v>
      </c>
      <c r="P37" s="40">
        <f t="shared" si="32"/>
        <v>18.175</v>
      </c>
      <c r="Q37" s="40">
        <f t="shared" si="32"/>
        <v>0</v>
      </c>
      <c r="R37" s="40">
        <f t="shared" si="32"/>
        <v>0</v>
      </c>
      <c r="S37" s="40">
        <f t="shared" si="32"/>
        <v>18.175</v>
      </c>
      <c r="T37" s="52">
        <f t="shared" si="32"/>
        <v>14</v>
      </c>
      <c r="U37" s="52">
        <f t="shared" si="32"/>
        <v>5</v>
      </c>
      <c r="V37" s="52">
        <f t="shared" si="32"/>
        <v>9</v>
      </c>
      <c r="W37" s="36"/>
    </row>
    <row r="38" s="4" customFormat="1" ht="28" hidden="1" customHeight="1" spans="1:23">
      <c r="A38" s="29" t="s">
        <v>75</v>
      </c>
      <c r="B38" s="30">
        <v>440523000</v>
      </c>
      <c r="C38" s="31">
        <f t="shared" si="31"/>
        <v>297</v>
      </c>
      <c r="D38" s="31">
        <v>0</v>
      </c>
      <c r="E38" s="31">
        <v>13</v>
      </c>
      <c r="F38" s="31">
        <v>190</v>
      </c>
      <c r="G38" s="31">
        <v>94</v>
      </c>
      <c r="H38" s="31">
        <v>0</v>
      </c>
      <c r="I38" s="31">
        <v>0</v>
      </c>
      <c r="J38" s="41">
        <f>D38*0.1</f>
        <v>0</v>
      </c>
      <c r="K38" s="41">
        <f>E38*0.125</f>
        <v>1.625</v>
      </c>
      <c r="L38" s="41">
        <f>F38*0.05</f>
        <v>9.5</v>
      </c>
      <c r="M38" s="41">
        <f>G38*0.075</f>
        <v>7.05</v>
      </c>
      <c r="N38" s="41">
        <f>H38*0.08</f>
        <v>0</v>
      </c>
      <c r="O38" s="41">
        <f>I38*0.1</f>
        <v>0</v>
      </c>
      <c r="P38" s="41">
        <f>SUM(J38:O38)</f>
        <v>18.175</v>
      </c>
      <c r="Q38" s="41"/>
      <c r="R38" s="41"/>
      <c r="S38" s="41">
        <f>P38-Q38+R38</f>
        <v>18.175</v>
      </c>
      <c r="T38" s="53">
        <f>ROUNDDOWN(S38*0.785,0)</f>
        <v>14</v>
      </c>
      <c r="U38" s="53">
        <f>ROUNDDOWN(T38*0.38,0)</f>
        <v>5</v>
      </c>
      <c r="V38" s="53">
        <f>T38-U38</f>
        <v>9</v>
      </c>
      <c r="W38" s="41"/>
    </row>
    <row r="39" s="4" customFormat="1" ht="28" hidden="1" customHeight="1" spans="1:23">
      <c r="A39" s="35" t="s">
        <v>76</v>
      </c>
      <c r="B39" s="36"/>
      <c r="C39" s="26">
        <f t="shared" si="31"/>
        <v>4035</v>
      </c>
      <c r="D39" s="26">
        <f t="shared" ref="D39:I39" si="33">SUM(D40:D44)</f>
        <v>206</v>
      </c>
      <c r="E39" s="26">
        <f t="shared" si="33"/>
        <v>846</v>
      </c>
      <c r="F39" s="26">
        <f t="shared" si="33"/>
        <v>2606</v>
      </c>
      <c r="G39" s="26">
        <f t="shared" si="33"/>
        <v>377</v>
      </c>
      <c r="H39" s="26">
        <f t="shared" si="33"/>
        <v>0</v>
      </c>
      <c r="I39" s="26">
        <f t="shared" si="33"/>
        <v>0</v>
      </c>
      <c r="J39" s="40">
        <f t="shared" ref="J39:W39" si="34">SUM(J40:J44)</f>
        <v>20.6</v>
      </c>
      <c r="K39" s="40">
        <f t="shared" si="34"/>
        <v>105.75</v>
      </c>
      <c r="L39" s="40">
        <f t="shared" si="34"/>
        <v>130.3</v>
      </c>
      <c r="M39" s="40">
        <f t="shared" si="34"/>
        <v>28.275</v>
      </c>
      <c r="N39" s="40">
        <f t="shared" si="34"/>
        <v>0</v>
      </c>
      <c r="O39" s="40">
        <f t="shared" si="34"/>
        <v>0</v>
      </c>
      <c r="P39" s="40">
        <f t="shared" si="34"/>
        <v>284.925</v>
      </c>
      <c r="Q39" s="40">
        <f t="shared" si="34"/>
        <v>36.875</v>
      </c>
      <c r="R39" s="40">
        <f t="shared" si="34"/>
        <v>36.875</v>
      </c>
      <c r="S39" s="40">
        <f t="shared" si="34"/>
        <v>284.925</v>
      </c>
      <c r="T39" s="52">
        <f t="shared" si="34"/>
        <v>254</v>
      </c>
      <c r="U39" s="52">
        <f t="shared" si="34"/>
        <v>94</v>
      </c>
      <c r="V39" s="52">
        <f t="shared" si="34"/>
        <v>160</v>
      </c>
      <c r="W39" s="40"/>
    </row>
    <row r="40" s="4" customFormat="1" ht="28" hidden="1" customHeight="1" spans="1:23">
      <c r="A40" s="29" t="s">
        <v>77</v>
      </c>
      <c r="B40" s="30">
        <v>440600000</v>
      </c>
      <c r="C40" s="31">
        <f t="shared" ref="C40:C46" si="35">SUM(D40:I40)</f>
        <v>253</v>
      </c>
      <c r="D40" s="31">
        <v>58</v>
      </c>
      <c r="E40" s="31">
        <v>57</v>
      </c>
      <c r="F40" s="31">
        <v>117</v>
      </c>
      <c r="G40" s="31">
        <v>21</v>
      </c>
      <c r="H40" s="31">
        <v>0</v>
      </c>
      <c r="I40" s="31">
        <v>0</v>
      </c>
      <c r="J40" s="41">
        <f>D40*0.1</f>
        <v>5.8</v>
      </c>
      <c r="K40" s="41">
        <f>E40*0.125</f>
        <v>7.125</v>
      </c>
      <c r="L40" s="41">
        <f>F40*0.05</f>
        <v>5.85</v>
      </c>
      <c r="M40" s="41">
        <f>G40*0.075</f>
        <v>1.575</v>
      </c>
      <c r="N40" s="41">
        <f>H40*0.08</f>
        <v>0</v>
      </c>
      <c r="O40" s="41">
        <f>I40*0.1</f>
        <v>0</v>
      </c>
      <c r="P40" s="41">
        <f>SUM(J40:O40)</f>
        <v>20.35</v>
      </c>
      <c r="Q40" s="41"/>
      <c r="R40" s="41"/>
      <c r="S40" s="41">
        <f>P40-Q40+R40</f>
        <v>20.35</v>
      </c>
      <c r="T40" s="53">
        <f>ROUNDDOWN(S40*0.9,0)</f>
        <v>18</v>
      </c>
      <c r="U40" s="53">
        <f>ROUNDDOWN(T40*0.38,0)</f>
        <v>6</v>
      </c>
      <c r="V40" s="53">
        <f>T40-U40</f>
        <v>12</v>
      </c>
      <c r="W40" s="41"/>
    </row>
    <row r="41" s="4" customFormat="1" ht="28" hidden="1" customHeight="1" spans="1:23">
      <c r="A41" s="29" t="s">
        <v>78</v>
      </c>
      <c r="B41" s="30">
        <v>440604000</v>
      </c>
      <c r="C41" s="31">
        <f t="shared" si="35"/>
        <v>463</v>
      </c>
      <c r="D41" s="31">
        <v>5</v>
      </c>
      <c r="E41" s="31">
        <v>17</v>
      </c>
      <c r="F41" s="31">
        <v>303</v>
      </c>
      <c r="G41" s="31">
        <v>138</v>
      </c>
      <c r="H41" s="31">
        <v>0</v>
      </c>
      <c r="I41" s="31">
        <v>0</v>
      </c>
      <c r="J41" s="41">
        <f>D41*0.1</f>
        <v>0.5</v>
      </c>
      <c r="K41" s="41">
        <f>E41*0.125</f>
        <v>2.125</v>
      </c>
      <c r="L41" s="41">
        <f>F41*0.05</f>
        <v>15.15</v>
      </c>
      <c r="M41" s="41">
        <f>G41*0.075</f>
        <v>10.35</v>
      </c>
      <c r="N41" s="41">
        <f>H41*0.08</f>
        <v>0</v>
      </c>
      <c r="O41" s="41">
        <f>I41*0.1</f>
        <v>0</v>
      </c>
      <c r="P41" s="41">
        <f>SUM(J41:O41)</f>
        <v>28.125</v>
      </c>
      <c r="Q41" s="41">
        <v>6.16249999999999</v>
      </c>
      <c r="R41" s="41">
        <v>6.16249999999999</v>
      </c>
      <c r="S41" s="41">
        <f>P41-Q41+R41</f>
        <v>28.125</v>
      </c>
      <c r="T41" s="53">
        <f t="shared" ref="T40:T44" si="36">ROUNDDOWN(S41*0.9,0)</f>
        <v>25</v>
      </c>
      <c r="U41" s="53">
        <f>ROUNDDOWN(T41*0.38,0)</f>
        <v>9</v>
      </c>
      <c r="V41" s="53">
        <f>T41-U41</f>
        <v>16</v>
      </c>
      <c r="W41" s="41"/>
    </row>
    <row r="42" s="4" customFormat="1" ht="28" hidden="1" customHeight="1" spans="1:23">
      <c r="A42" s="29" t="s">
        <v>79</v>
      </c>
      <c r="B42" s="30">
        <v>440605000</v>
      </c>
      <c r="C42" s="31">
        <f t="shared" si="35"/>
        <v>1865</v>
      </c>
      <c r="D42" s="31">
        <v>88</v>
      </c>
      <c r="E42" s="31">
        <v>357</v>
      </c>
      <c r="F42" s="31">
        <v>1291</v>
      </c>
      <c r="G42" s="31">
        <v>129</v>
      </c>
      <c r="H42" s="31">
        <v>0</v>
      </c>
      <c r="I42" s="31">
        <v>0</v>
      </c>
      <c r="J42" s="41">
        <f>D42*0.1</f>
        <v>8.8</v>
      </c>
      <c r="K42" s="41">
        <f>E42*0.125</f>
        <v>44.625</v>
      </c>
      <c r="L42" s="41">
        <f>F42*0.05</f>
        <v>64.55</v>
      </c>
      <c r="M42" s="41">
        <f>G42*0.075</f>
        <v>9.675</v>
      </c>
      <c r="N42" s="41">
        <f>H42*0.08</f>
        <v>0</v>
      </c>
      <c r="O42" s="41">
        <f>I42*0.1</f>
        <v>0</v>
      </c>
      <c r="P42" s="41">
        <f>SUM(J42:O42)</f>
        <v>127.65</v>
      </c>
      <c r="Q42" s="41"/>
      <c r="R42" s="41"/>
      <c r="S42" s="41">
        <f>P42-Q42+R42</f>
        <v>127.65</v>
      </c>
      <c r="T42" s="53">
        <f t="shared" si="36"/>
        <v>114</v>
      </c>
      <c r="U42" s="53">
        <f>ROUNDDOWN(T42*0.38,0)</f>
        <v>43</v>
      </c>
      <c r="V42" s="53">
        <f>T42-U42</f>
        <v>71</v>
      </c>
      <c r="W42" s="41"/>
    </row>
    <row r="43" s="4" customFormat="1" ht="28" hidden="1" customHeight="1" spans="1:23">
      <c r="A43" s="29" t="s">
        <v>80</v>
      </c>
      <c r="B43" s="30">
        <v>440608000</v>
      </c>
      <c r="C43" s="31">
        <f t="shared" si="35"/>
        <v>678</v>
      </c>
      <c r="D43" s="31">
        <v>46</v>
      </c>
      <c r="E43" s="31">
        <v>247</v>
      </c>
      <c r="F43" s="31">
        <v>375</v>
      </c>
      <c r="G43" s="31">
        <v>10</v>
      </c>
      <c r="H43" s="31">
        <v>0</v>
      </c>
      <c r="I43" s="31">
        <v>0</v>
      </c>
      <c r="J43" s="41">
        <f>D43*0.1</f>
        <v>4.6</v>
      </c>
      <c r="K43" s="41">
        <f>E43*0.125</f>
        <v>30.875</v>
      </c>
      <c r="L43" s="41">
        <f>F43*0.05</f>
        <v>18.75</v>
      </c>
      <c r="M43" s="41">
        <f>G43*0.075</f>
        <v>0.75</v>
      </c>
      <c r="N43" s="41">
        <f>H43*0.08</f>
        <v>0</v>
      </c>
      <c r="O43" s="41">
        <f>I43*0.1</f>
        <v>0</v>
      </c>
      <c r="P43" s="41">
        <f>SUM(J43:O43)</f>
        <v>54.975</v>
      </c>
      <c r="Q43" s="41"/>
      <c r="R43" s="41"/>
      <c r="S43" s="41">
        <f>P43-Q43+R43</f>
        <v>54.975</v>
      </c>
      <c r="T43" s="53">
        <f t="shared" si="36"/>
        <v>49</v>
      </c>
      <c r="U43" s="53">
        <f>ROUNDDOWN(T43*0.38,0)</f>
        <v>18</v>
      </c>
      <c r="V43" s="53">
        <f>T43-U43</f>
        <v>31</v>
      </c>
      <c r="W43" s="41"/>
    </row>
    <row r="44" s="4" customFormat="1" ht="28" hidden="1" customHeight="1" spans="1:23">
      <c r="A44" s="29" t="s">
        <v>81</v>
      </c>
      <c r="B44" s="30">
        <v>440607000</v>
      </c>
      <c r="C44" s="31">
        <f t="shared" si="35"/>
        <v>776</v>
      </c>
      <c r="D44" s="31">
        <v>9</v>
      </c>
      <c r="E44" s="31">
        <v>168</v>
      </c>
      <c r="F44" s="31">
        <v>520</v>
      </c>
      <c r="G44" s="31">
        <v>79</v>
      </c>
      <c r="H44" s="31">
        <v>0</v>
      </c>
      <c r="I44" s="31">
        <v>0</v>
      </c>
      <c r="J44" s="41">
        <f>D44*0.1</f>
        <v>0.9</v>
      </c>
      <c r="K44" s="41">
        <f>E44*0.125</f>
        <v>21</v>
      </c>
      <c r="L44" s="41">
        <f>F44*0.05</f>
        <v>26</v>
      </c>
      <c r="M44" s="41">
        <f>G44*0.075</f>
        <v>5.925</v>
      </c>
      <c r="N44" s="41">
        <f>H44*0.08</f>
        <v>0</v>
      </c>
      <c r="O44" s="41">
        <f>I44*0.1</f>
        <v>0</v>
      </c>
      <c r="P44" s="41">
        <f>SUM(J44:O44)</f>
        <v>53.825</v>
      </c>
      <c r="Q44" s="41">
        <v>30.7125</v>
      </c>
      <c r="R44" s="41">
        <v>30.7125</v>
      </c>
      <c r="S44" s="41">
        <f>P44-Q44+R44</f>
        <v>53.825</v>
      </c>
      <c r="T44" s="53">
        <f t="shared" si="36"/>
        <v>48</v>
      </c>
      <c r="U44" s="53">
        <f>ROUNDDOWN(T44*0.38,0)</f>
        <v>18</v>
      </c>
      <c r="V44" s="53">
        <f>T44-U44</f>
        <v>30</v>
      </c>
      <c r="W44" s="41"/>
    </row>
    <row r="45" s="4" customFormat="1" ht="28" hidden="1" customHeight="1" spans="1:23">
      <c r="A45" s="37" t="str">
        <f>A46</f>
        <v>顺德区</v>
      </c>
      <c r="B45" s="36"/>
      <c r="C45" s="26">
        <f t="shared" si="35"/>
        <v>1676</v>
      </c>
      <c r="D45" s="26">
        <f t="shared" ref="D45:V45" si="37">SUM(D46)</f>
        <v>39</v>
      </c>
      <c r="E45" s="26">
        <f t="shared" si="37"/>
        <v>800</v>
      </c>
      <c r="F45" s="26">
        <f t="shared" si="37"/>
        <v>395</v>
      </c>
      <c r="G45" s="26">
        <f t="shared" si="37"/>
        <v>442</v>
      </c>
      <c r="H45" s="26">
        <f t="shared" si="37"/>
        <v>0</v>
      </c>
      <c r="I45" s="26">
        <f t="shared" si="37"/>
        <v>0</v>
      </c>
      <c r="J45" s="40">
        <f t="shared" si="37"/>
        <v>3.9</v>
      </c>
      <c r="K45" s="40">
        <f t="shared" si="37"/>
        <v>100</v>
      </c>
      <c r="L45" s="40">
        <f t="shared" si="37"/>
        <v>19.75</v>
      </c>
      <c r="M45" s="40">
        <f t="shared" si="37"/>
        <v>33.15</v>
      </c>
      <c r="N45" s="40">
        <f t="shared" si="37"/>
        <v>0</v>
      </c>
      <c r="O45" s="40">
        <f t="shared" si="37"/>
        <v>0</v>
      </c>
      <c r="P45" s="40">
        <f t="shared" si="37"/>
        <v>156.8</v>
      </c>
      <c r="Q45" s="40">
        <f t="shared" si="37"/>
        <v>93.225</v>
      </c>
      <c r="R45" s="40">
        <f t="shared" si="37"/>
        <v>93.225</v>
      </c>
      <c r="S45" s="40">
        <f t="shared" si="37"/>
        <v>156.8</v>
      </c>
      <c r="T45" s="52">
        <f t="shared" si="37"/>
        <v>91</v>
      </c>
      <c r="U45" s="52">
        <f t="shared" si="37"/>
        <v>34</v>
      </c>
      <c r="V45" s="52">
        <f t="shared" si="37"/>
        <v>57</v>
      </c>
      <c r="W45" s="36"/>
    </row>
    <row r="46" s="4" customFormat="1" ht="28" hidden="1" customHeight="1" spans="1:23">
      <c r="A46" s="29" t="s">
        <v>82</v>
      </c>
      <c r="B46" s="30">
        <v>440606000</v>
      </c>
      <c r="C46" s="31">
        <f t="shared" si="35"/>
        <v>1676</v>
      </c>
      <c r="D46" s="31">
        <v>39</v>
      </c>
      <c r="E46" s="31">
        <v>800</v>
      </c>
      <c r="F46" s="31">
        <v>395</v>
      </c>
      <c r="G46" s="31">
        <v>442</v>
      </c>
      <c r="H46" s="31">
        <v>0</v>
      </c>
      <c r="I46" s="31">
        <v>0</v>
      </c>
      <c r="J46" s="41">
        <f>D46*0.1</f>
        <v>3.9</v>
      </c>
      <c r="K46" s="41">
        <f>E46*0.125</f>
        <v>100</v>
      </c>
      <c r="L46" s="41">
        <f>F46*0.05</f>
        <v>19.75</v>
      </c>
      <c r="M46" s="41">
        <f>G46*0.075</f>
        <v>33.15</v>
      </c>
      <c r="N46" s="41">
        <f>H46*0.08</f>
        <v>0</v>
      </c>
      <c r="O46" s="41">
        <f>I46*0.1</f>
        <v>0</v>
      </c>
      <c r="P46" s="41">
        <f>SUM(J46:O46)</f>
        <v>156.8</v>
      </c>
      <c r="Q46" s="41">
        <v>93.225</v>
      </c>
      <c r="R46" s="41">
        <v>93.225</v>
      </c>
      <c r="S46" s="41">
        <f>P46-Q46+R46</f>
        <v>156.8</v>
      </c>
      <c r="T46" s="53">
        <f>ROUNDDOWN(S46*0.6,0)-3</f>
        <v>91</v>
      </c>
      <c r="U46" s="53">
        <f>ROUNDDOWN(T46*0.38,0)</f>
        <v>34</v>
      </c>
      <c r="V46" s="53">
        <f>T46-U46</f>
        <v>57</v>
      </c>
      <c r="W46" s="41"/>
    </row>
    <row r="47" s="4" customFormat="1" ht="28" hidden="1" customHeight="1" spans="1:23">
      <c r="A47" s="35" t="s">
        <v>83</v>
      </c>
      <c r="B47" s="36"/>
      <c r="C47" s="26">
        <f t="shared" ref="C47:C56" si="38">SUM(D47:I47)</f>
        <v>14589</v>
      </c>
      <c r="D47" s="26">
        <f t="shared" ref="D47:V47" si="39">SUM(D48:D53)</f>
        <v>887</v>
      </c>
      <c r="E47" s="26">
        <f t="shared" si="39"/>
        <v>2218</v>
      </c>
      <c r="F47" s="26">
        <f t="shared" si="39"/>
        <v>8550</v>
      </c>
      <c r="G47" s="26">
        <f t="shared" si="39"/>
        <v>2874</v>
      </c>
      <c r="H47" s="26">
        <f t="shared" si="39"/>
        <v>18</v>
      </c>
      <c r="I47" s="26">
        <f t="shared" si="39"/>
        <v>42</v>
      </c>
      <c r="J47" s="40">
        <f t="shared" si="39"/>
        <v>88.7</v>
      </c>
      <c r="K47" s="40">
        <f t="shared" si="39"/>
        <v>277.25</v>
      </c>
      <c r="L47" s="40">
        <f t="shared" si="39"/>
        <v>427.5</v>
      </c>
      <c r="M47" s="40">
        <f t="shared" si="39"/>
        <v>215.55</v>
      </c>
      <c r="N47" s="40">
        <f t="shared" si="39"/>
        <v>1.44</v>
      </c>
      <c r="O47" s="40">
        <f t="shared" si="39"/>
        <v>4.2</v>
      </c>
      <c r="P47" s="40">
        <f t="shared" si="39"/>
        <v>1014.64</v>
      </c>
      <c r="Q47" s="40">
        <f t="shared" si="39"/>
        <v>0</v>
      </c>
      <c r="R47" s="40">
        <f t="shared" si="39"/>
        <v>0</v>
      </c>
      <c r="S47" s="40">
        <f t="shared" si="39"/>
        <v>1014.64</v>
      </c>
      <c r="T47" s="52">
        <f t="shared" si="39"/>
        <v>793</v>
      </c>
      <c r="U47" s="52">
        <f t="shared" si="39"/>
        <v>298</v>
      </c>
      <c r="V47" s="52">
        <f t="shared" si="39"/>
        <v>495</v>
      </c>
      <c r="W47" s="40"/>
    </row>
    <row r="48" s="4" customFormat="1" ht="28" hidden="1" customHeight="1" spans="1:23">
      <c r="A48" s="29" t="s">
        <v>84</v>
      </c>
      <c r="B48" s="30">
        <v>440203000</v>
      </c>
      <c r="C48" s="31">
        <f t="shared" si="38"/>
        <v>1763</v>
      </c>
      <c r="D48" s="31">
        <v>63</v>
      </c>
      <c r="E48" s="31">
        <v>168</v>
      </c>
      <c r="F48" s="31">
        <v>1160</v>
      </c>
      <c r="G48" s="31">
        <v>372</v>
      </c>
      <c r="H48" s="31">
        <v>0</v>
      </c>
      <c r="I48" s="31">
        <v>0</v>
      </c>
      <c r="J48" s="41">
        <f t="shared" ref="J48:J54" si="40">D48*0.1</f>
        <v>6.3</v>
      </c>
      <c r="K48" s="41">
        <f t="shared" ref="K48:K54" si="41">E48*0.125</f>
        <v>21</v>
      </c>
      <c r="L48" s="41">
        <f t="shared" ref="L48:L54" si="42">F48*0.05</f>
        <v>58</v>
      </c>
      <c r="M48" s="41">
        <f t="shared" ref="M48:M54" si="43">G48*0.075</f>
        <v>27.9</v>
      </c>
      <c r="N48" s="41">
        <f t="shared" ref="N48:N54" si="44">H48*0.08</f>
        <v>0</v>
      </c>
      <c r="O48" s="41">
        <f t="shared" ref="O48:O54" si="45">I48*0.1</f>
        <v>0</v>
      </c>
      <c r="P48" s="41">
        <f t="shared" ref="P48:P54" si="46">SUM(J48:O48)</f>
        <v>113.2</v>
      </c>
      <c r="Q48" s="41"/>
      <c r="R48" s="41"/>
      <c r="S48" s="41">
        <f t="shared" ref="S48:S54" si="47">P48-Q48+R48</f>
        <v>113.2</v>
      </c>
      <c r="T48" s="53">
        <f t="shared" ref="T48:T54" si="48">ROUNDDOWN(S48*0.785,0)</f>
        <v>88</v>
      </c>
      <c r="U48" s="53">
        <f t="shared" ref="U48:U54" si="49">ROUNDDOWN(T48*0.38,0)</f>
        <v>33</v>
      </c>
      <c r="V48" s="53">
        <f t="shared" ref="V48:V54" si="50">T48-U48</f>
        <v>55</v>
      </c>
      <c r="W48" s="41"/>
    </row>
    <row r="49" s="4" customFormat="1" ht="28" hidden="1" customHeight="1" spans="1:23">
      <c r="A49" s="29" t="s">
        <v>85</v>
      </c>
      <c r="B49" s="30">
        <v>440204000</v>
      </c>
      <c r="C49" s="31">
        <f t="shared" si="38"/>
        <v>1077</v>
      </c>
      <c r="D49" s="31">
        <v>19</v>
      </c>
      <c r="E49" s="31">
        <v>100</v>
      </c>
      <c r="F49" s="31">
        <v>710</v>
      </c>
      <c r="G49" s="31">
        <v>248</v>
      </c>
      <c r="H49" s="31">
        <v>0</v>
      </c>
      <c r="I49" s="31">
        <v>0</v>
      </c>
      <c r="J49" s="41">
        <f t="shared" si="40"/>
        <v>1.9</v>
      </c>
      <c r="K49" s="41">
        <f t="shared" si="41"/>
        <v>12.5</v>
      </c>
      <c r="L49" s="41">
        <f t="shared" si="42"/>
        <v>35.5</v>
      </c>
      <c r="M49" s="41">
        <f t="shared" si="43"/>
        <v>18.6</v>
      </c>
      <c r="N49" s="41">
        <f t="shared" si="44"/>
        <v>0</v>
      </c>
      <c r="O49" s="41">
        <f t="shared" si="45"/>
        <v>0</v>
      </c>
      <c r="P49" s="41">
        <f t="shared" si="46"/>
        <v>68.5</v>
      </c>
      <c r="Q49" s="41"/>
      <c r="R49" s="41"/>
      <c r="S49" s="41">
        <f t="shared" si="47"/>
        <v>68.5</v>
      </c>
      <c r="T49" s="53">
        <f t="shared" si="48"/>
        <v>53</v>
      </c>
      <c r="U49" s="53">
        <f t="shared" si="49"/>
        <v>20</v>
      </c>
      <c r="V49" s="53">
        <f t="shared" si="50"/>
        <v>33</v>
      </c>
      <c r="W49" s="41"/>
    </row>
    <row r="50" s="4" customFormat="1" ht="28" hidden="1" customHeight="1" spans="1:23">
      <c r="A50" s="29" t="s">
        <v>86</v>
      </c>
      <c r="B50" s="30">
        <v>440205000</v>
      </c>
      <c r="C50" s="31">
        <f t="shared" si="38"/>
        <v>1546</v>
      </c>
      <c r="D50" s="31">
        <v>218</v>
      </c>
      <c r="E50" s="31">
        <v>199</v>
      </c>
      <c r="F50" s="31">
        <v>814</v>
      </c>
      <c r="G50" s="31">
        <v>315</v>
      </c>
      <c r="H50" s="31">
        <v>0</v>
      </c>
      <c r="I50" s="31">
        <v>0</v>
      </c>
      <c r="J50" s="41">
        <f t="shared" si="40"/>
        <v>21.8</v>
      </c>
      <c r="K50" s="41">
        <f t="shared" si="41"/>
        <v>24.875</v>
      </c>
      <c r="L50" s="41">
        <f t="shared" si="42"/>
        <v>40.7</v>
      </c>
      <c r="M50" s="41">
        <f t="shared" si="43"/>
        <v>23.625</v>
      </c>
      <c r="N50" s="41">
        <f t="shared" si="44"/>
        <v>0</v>
      </c>
      <c r="O50" s="41">
        <f t="shared" si="45"/>
        <v>0</v>
      </c>
      <c r="P50" s="41">
        <f t="shared" si="46"/>
        <v>111</v>
      </c>
      <c r="Q50" s="41"/>
      <c r="R50" s="41"/>
      <c r="S50" s="41">
        <f t="shared" si="47"/>
        <v>111</v>
      </c>
      <c r="T50" s="53">
        <f t="shared" si="48"/>
        <v>87</v>
      </c>
      <c r="U50" s="53">
        <f t="shared" si="49"/>
        <v>33</v>
      </c>
      <c r="V50" s="53">
        <f t="shared" si="50"/>
        <v>54</v>
      </c>
      <c r="W50" s="41"/>
    </row>
    <row r="51" s="4" customFormat="1" ht="28" hidden="1" customHeight="1" spans="1:23">
      <c r="A51" s="29" t="s">
        <v>87</v>
      </c>
      <c r="B51" s="30">
        <v>440222000</v>
      </c>
      <c r="C51" s="31">
        <f t="shared" si="38"/>
        <v>2377</v>
      </c>
      <c r="D51" s="31">
        <v>200</v>
      </c>
      <c r="E51" s="31">
        <v>550</v>
      </c>
      <c r="F51" s="31">
        <v>1222</v>
      </c>
      <c r="G51" s="31">
        <v>345</v>
      </c>
      <c r="H51" s="31">
        <v>18</v>
      </c>
      <c r="I51" s="31">
        <v>42</v>
      </c>
      <c r="J51" s="41">
        <f t="shared" si="40"/>
        <v>20</v>
      </c>
      <c r="K51" s="41">
        <f t="shared" si="41"/>
        <v>68.75</v>
      </c>
      <c r="L51" s="41">
        <f t="shared" si="42"/>
        <v>61.1</v>
      </c>
      <c r="M51" s="41">
        <f t="shared" si="43"/>
        <v>25.875</v>
      </c>
      <c r="N51" s="41">
        <f t="shared" si="44"/>
        <v>1.44</v>
      </c>
      <c r="O51" s="41">
        <f t="shared" si="45"/>
        <v>4.2</v>
      </c>
      <c r="P51" s="41">
        <f t="shared" si="46"/>
        <v>181.365</v>
      </c>
      <c r="Q51" s="41"/>
      <c r="R51" s="41"/>
      <c r="S51" s="41">
        <f t="shared" si="47"/>
        <v>181.365</v>
      </c>
      <c r="T51" s="53">
        <f t="shared" si="48"/>
        <v>142</v>
      </c>
      <c r="U51" s="53">
        <f t="shared" si="49"/>
        <v>53</v>
      </c>
      <c r="V51" s="53">
        <f t="shared" si="50"/>
        <v>89</v>
      </c>
      <c r="W51" s="41"/>
    </row>
    <row r="52" s="4" customFormat="1" ht="28" hidden="1" customHeight="1" spans="1:23">
      <c r="A52" s="29" t="s">
        <v>88</v>
      </c>
      <c r="B52" s="30">
        <v>440233000</v>
      </c>
      <c r="C52" s="31">
        <f t="shared" si="38"/>
        <v>3318</v>
      </c>
      <c r="D52" s="31">
        <v>187</v>
      </c>
      <c r="E52" s="31">
        <v>590</v>
      </c>
      <c r="F52" s="31">
        <v>1903</v>
      </c>
      <c r="G52" s="31">
        <v>638</v>
      </c>
      <c r="H52" s="31">
        <v>0</v>
      </c>
      <c r="I52" s="31">
        <v>0</v>
      </c>
      <c r="J52" s="41">
        <f t="shared" si="40"/>
        <v>18.7</v>
      </c>
      <c r="K52" s="41">
        <f t="shared" si="41"/>
        <v>73.75</v>
      </c>
      <c r="L52" s="41">
        <f t="shared" si="42"/>
        <v>95.15</v>
      </c>
      <c r="M52" s="41">
        <f t="shared" si="43"/>
        <v>47.85</v>
      </c>
      <c r="N52" s="41">
        <f t="shared" si="44"/>
        <v>0</v>
      </c>
      <c r="O52" s="41">
        <f t="shared" si="45"/>
        <v>0</v>
      </c>
      <c r="P52" s="41">
        <f t="shared" si="46"/>
        <v>235.45</v>
      </c>
      <c r="Q52" s="41"/>
      <c r="R52" s="41"/>
      <c r="S52" s="41">
        <f t="shared" si="47"/>
        <v>235.45</v>
      </c>
      <c r="T52" s="53">
        <f t="shared" si="48"/>
        <v>184</v>
      </c>
      <c r="U52" s="53">
        <f t="shared" si="49"/>
        <v>69</v>
      </c>
      <c r="V52" s="53">
        <f t="shared" si="50"/>
        <v>115</v>
      </c>
      <c r="W52" s="41"/>
    </row>
    <row r="53" s="4" customFormat="1" ht="28" hidden="1" customHeight="1" spans="1:23">
      <c r="A53" s="29" t="s">
        <v>89</v>
      </c>
      <c r="B53" s="30">
        <v>440281000</v>
      </c>
      <c r="C53" s="31">
        <f t="shared" si="38"/>
        <v>4508</v>
      </c>
      <c r="D53" s="31">
        <v>200</v>
      </c>
      <c r="E53" s="31">
        <v>611</v>
      </c>
      <c r="F53" s="31">
        <v>2741</v>
      </c>
      <c r="G53" s="31">
        <v>956</v>
      </c>
      <c r="H53" s="31">
        <v>0</v>
      </c>
      <c r="I53" s="31">
        <v>0</v>
      </c>
      <c r="J53" s="41">
        <f t="shared" si="40"/>
        <v>20</v>
      </c>
      <c r="K53" s="41">
        <f t="shared" si="41"/>
        <v>76.375</v>
      </c>
      <c r="L53" s="41">
        <f t="shared" si="42"/>
        <v>137.05</v>
      </c>
      <c r="M53" s="41">
        <f t="shared" si="43"/>
        <v>71.7</v>
      </c>
      <c r="N53" s="41">
        <f t="shared" si="44"/>
        <v>0</v>
      </c>
      <c r="O53" s="41">
        <f t="shared" si="45"/>
        <v>0</v>
      </c>
      <c r="P53" s="41">
        <f t="shared" si="46"/>
        <v>305.125</v>
      </c>
      <c r="Q53" s="41"/>
      <c r="R53" s="41"/>
      <c r="S53" s="41">
        <f t="shared" si="47"/>
        <v>305.125</v>
      </c>
      <c r="T53" s="53">
        <f t="shared" si="48"/>
        <v>239</v>
      </c>
      <c r="U53" s="53">
        <f t="shared" si="49"/>
        <v>90</v>
      </c>
      <c r="V53" s="53">
        <f t="shared" si="50"/>
        <v>149</v>
      </c>
      <c r="W53" s="41"/>
    </row>
    <row r="54" s="4" customFormat="1" ht="28" hidden="1" customHeight="1" spans="1:23">
      <c r="A54" s="37" t="str">
        <f>A55</f>
        <v>南雄市</v>
      </c>
      <c r="B54" s="36"/>
      <c r="C54" s="26">
        <f t="shared" si="38"/>
        <v>5958</v>
      </c>
      <c r="D54" s="26">
        <f t="shared" ref="D54:V54" si="51">SUM(D55)</f>
        <v>263</v>
      </c>
      <c r="E54" s="26">
        <f t="shared" si="51"/>
        <v>1203</v>
      </c>
      <c r="F54" s="26">
        <f t="shared" si="51"/>
        <v>3692</v>
      </c>
      <c r="G54" s="26">
        <f t="shared" si="51"/>
        <v>800</v>
      </c>
      <c r="H54" s="26">
        <f t="shared" si="51"/>
        <v>0</v>
      </c>
      <c r="I54" s="26">
        <f t="shared" si="51"/>
        <v>0</v>
      </c>
      <c r="J54" s="40">
        <f t="shared" si="51"/>
        <v>26.3</v>
      </c>
      <c r="K54" s="40">
        <f t="shared" si="51"/>
        <v>150.375</v>
      </c>
      <c r="L54" s="40">
        <f t="shared" si="51"/>
        <v>184.6</v>
      </c>
      <c r="M54" s="40">
        <f t="shared" si="51"/>
        <v>60</v>
      </c>
      <c r="N54" s="40">
        <f t="shared" si="51"/>
        <v>0</v>
      </c>
      <c r="O54" s="40">
        <f t="shared" si="51"/>
        <v>0</v>
      </c>
      <c r="P54" s="40">
        <f t="shared" si="51"/>
        <v>421.275</v>
      </c>
      <c r="Q54" s="40">
        <f t="shared" si="51"/>
        <v>0</v>
      </c>
      <c r="R54" s="40">
        <f t="shared" si="51"/>
        <v>0</v>
      </c>
      <c r="S54" s="40">
        <f t="shared" si="51"/>
        <v>421.275</v>
      </c>
      <c r="T54" s="52">
        <f t="shared" si="51"/>
        <v>330</v>
      </c>
      <c r="U54" s="52">
        <f t="shared" si="51"/>
        <v>125</v>
      </c>
      <c r="V54" s="52">
        <f t="shared" si="51"/>
        <v>205</v>
      </c>
      <c r="W54" s="36"/>
    </row>
    <row r="55" s="4" customFormat="1" ht="28" hidden="1" customHeight="1" spans="1:23">
      <c r="A55" s="29" t="s">
        <v>90</v>
      </c>
      <c r="B55" s="30">
        <v>440282000</v>
      </c>
      <c r="C55" s="31">
        <f t="shared" si="38"/>
        <v>5958</v>
      </c>
      <c r="D55" s="31">
        <v>263</v>
      </c>
      <c r="E55" s="31">
        <v>1203</v>
      </c>
      <c r="F55" s="31">
        <v>3692</v>
      </c>
      <c r="G55" s="31">
        <v>800</v>
      </c>
      <c r="H55" s="31">
        <v>0</v>
      </c>
      <c r="I55" s="31">
        <v>0</v>
      </c>
      <c r="J55" s="41">
        <f>D55*0.1</f>
        <v>26.3</v>
      </c>
      <c r="K55" s="41">
        <f>E55*0.125</f>
        <v>150.375</v>
      </c>
      <c r="L55" s="41">
        <f>F55*0.05</f>
        <v>184.6</v>
      </c>
      <c r="M55" s="41">
        <f>G55*0.075</f>
        <v>60</v>
      </c>
      <c r="N55" s="41">
        <f>H55*0.08</f>
        <v>0</v>
      </c>
      <c r="O55" s="41">
        <f>I55*0.1</f>
        <v>0</v>
      </c>
      <c r="P55" s="41">
        <f>SUM(J55:O55)</f>
        <v>421.275</v>
      </c>
      <c r="Q55" s="41"/>
      <c r="R55" s="41"/>
      <c r="S55" s="41">
        <f>P55-Q55+R55</f>
        <v>421.275</v>
      </c>
      <c r="T55" s="53">
        <f>ROUNDDOWN(S55*0.785,0)</f>
        <v>330</v>
      </c>
      <c r="U55" s="53">
        <f>ROUNDDOWN(T55*0.38,0)</f>
        <v>125</v>
      </c>
      <c r="V55" s="53">
        <f>T55-U55</f>
        <v>205</v>
      </c>
      <c r="W55" s="41"/>
    </row>
    <row r="56" s="4" customFormat="1" ht="28" hidden="1" customHeight="1" spans="1:23">
      <c r="A56" s="37" t="str">
        <f t="shared" ref="A56:A60" si="52">A57</f>
        <v>仁化县</v>
      </c>
      <c r="B56" s="36"/>
      <c r="C56" s="26">
        <f t="shared" si="38"/>
        <v>3033</v>
      </c>
      <c r="D56" s="26">
        <f t="shared" ref="D56:V56" si="53">SUM(D57)</f>
        <v>261</v>
      </c>
      <c r="E56" s="26">
        <f t="shared" si="53"/>
        <v>572</v>
      </c>
      <c r="F56" s="26">
        <f t="shared" si="53"/>
        <v>1666</v>
      </c>
      <c r="G56" s="26">
        <f t="shared" si="53"/>
        <v>534</v>
      </c>
      <c r="H56" s="26">
        <f t="shared" si="53"/>
        <v>0</v>
      </c>
      <c r="I56" s="26">
        <f t="shared" si="53"/>
        <v>0</v>
      </c>
      <c r="J56" s="40">
        <f t="shared" si="53"/>
        <v>26.1</v>
      </c>
      <c r="K56" s="40">
        <f t="shared" si="53"/>
        <v>71.5</v>
      </c>
      <c r="L56" s="40">
        <f t="shared" si="53"/>
        <v>83.3</v>
      </c>
      <c r="M56" s="40">
        <f t="shared" si="53"/>
        <v>40.05</v>
      </c>
      <c r="N56" s="40">
        <f t="shared" si="53"/>
        <v>0</v>
      </c>
      <c r="O56" s="40">
        <f t="shared" si="53"/>
        <v>0</v>
      </c>
      <c r="P56" s="40">
        <f t="shared" si="53"/>
        <v>220.95</v>
      </c>
      <c r="Q56" s="40">
        <f t="shared" si="53"/>
        <v>0</v>
      </c>
      <c r="R56" s="40">
        <f t="shared" si="53"/>
        <v>0</v>
      </c>
      <c r="S56" s="40">
        <f t="shared" si="53"/>
        <v>220.95</v>
      </c>
      <c r="T56" s="52">
        <f t="shared" si="53"/>
        <v>173</v>
      </c>
      <c r="U56" s="52">
        <f t="shared" si="53"/>
        <v>65</v>
      </c>
      <c r="V56" s="52">
        <f t="shared" si="53"/>
        <v>108</v>
      </c>
      <c r="W56" s="36"/>
    </row>
    <row r="57" s="4" customFormat="1" ht="28" hidden="1" customHeight="1" spans="1:23">
      <c r="A57" s="29" t="s">
        <v>91</v>
      </c>
      <c r="B57" s="30">
        <v>440224000</v>
      </c>
      <c r="C57" s="31">
        <f t="shared" ref="C57:C61" si="54">SUM(D57:I57)</f>
        <v>3033</v>
      </c>
      <c r="D57" s="31">
        <v>261</v>
      </c>
      <c r="E57" s="31">
        <v>572</v>
      </c>
      <c r="F57" s="31">
        <v>1666</v>
      </c>
      <c r="G57" s="31">
        <v>534</v>
      </c>
      <c r="H57" s="31">
        <v>0</v>
      </c>
      <c r="I57" s="31">
        <v>0</v>
      </c>
      <c r="J57" s="41">
        <f>D57*0.1</f>
        <v>26.1</v>
      </c>
      <c r="K57" s="41">
        <f>E57*0.125</f>
        <v>71.5</v>
      </c>
      <c r="L57" s="41">
        <f>F57*0.05</f>
        <v>83.3</v>
      </c>
      <c r="M57" s="41">
        <f>G57*0.075</f>
        <v>40.05</v>
      </c>
      <c r="N57" s="41">
        <f>H57*0.08</f>
        <v>0</v>
      </c>
      <c r="O57" s="41">
        <f>I57*0.1</f>
        <v>0</v>
      </c>
      <c r="P57" s="41">
        <f>SUM(J57:O57)</f>
        <v>220.95</v>
      </c>
      <c r="Q57" s="41"/>
      <c r="R57" s="41"/>
      <c r="S57" s="41">
        <f>P57-Q57+R57</f>
        <v>220.95</v>
      </c>
      <c r="T57" s="53">
        <f>ROUNDDOWN(S57*0.785,0)</f>
        <v>173</v>
      </c>
      <c r="U57" s="53">
        <f>ROUNDDOWN(T57*0.38,0)</f>
        <v>65</v>
      </c>
      <c r="V57" s="53">
        <f>T57-U57</f>
        <v>108</v>
      </c>
      <c r="W57" s="41"/>
    </row>
    <row r="58" s="4" customFormat="1" ht="28" hidden="1" customHeight="1" spans="1:23">
      <c r="A58" s="37" t="str">
        <f t="shared" si="52"/>
        <v>翁源县</v>
      </c>
      <c r="B58" s="36"/>
      <c r="C58" s="26">
        <f t="shared" si="54"/>
        <v>5585</v>
      </c>
      <c r="D58" s="26">
        <f t="shared" ref="D58:V58" si="55">SUM(D59)</f>
        <v>971</v>
      </c>
      <c r="E58" s="26">
        <f t="shared" si="55"/>
        <v>1714</v>
      </c>
      <c r="F58" s="26">
        <f t="shared" si="55"/>
        <v>2132</v>
      </c>
      <c r="G58" s="26">
        <f t="shared" si="55"/>
        <v>768</v>
      </c>
      <c r="H58" s="26">
        <f t="shared" si="55"/>
        <v>0</v>
      </c>
      <c r="I58" s="26">
        <f t="shared" si="55"/>
        <v>0</v>
      </c>
      <c r="J58" s="40">
        <f t="shared" si="55"/>
        <v>97.1</v>
      </c>
      <c r="K58" s="40">
        <f t="shared" si="55"/>
        <v>214.25</v>
      </c>
      <c r="L58" s="40">
        <f t="shared" si="55"/>
        <v>106.6</v>
      </c>
      <c r="M58" s="40">
        <f t="shared" si="55"/>
        <v>57.6</v>
      </c>
      <c r="N58" s="40">
        <f t="shared" si="55"/>
        <v>0</v>
      </c>
      <c r="O58" s="40">
        <f t="shared" si="55"/>
        <v>0</v>
      </c>
      <c r="P58" s="40">
        <f t="shared" si="55"/>
        <v>475.55</v>
      </c>
      <c r="Q58" s="40">
        <f t="shared" si="55"/>
        <v>0</v>
      </c>
      <c r="R58" s="40">
        <f t="shared" si="55"/>
        <v>0</v>
      </c>
      <c r="S58" s="40">
        <f t="shared" si="55"/>
        <v>475.55</v>
      </c>
      <c r="T58" s="52">
        <f t="shared" si="55"/>
        <v>373</v>
      </c>
      <c r="U58" s="52">
        <f t="shared" si="55"/>
        <v>141</v>
      </c>
      <c r="V58" s="52">
        <f t="shared" si="55"/>
        <v>232</v>
      </c>
      <c r="W58" s="36"/>
    </row>
    <row r="59" s="4" customFormat="1" ht="28" hidden="1" customHeight="1" spans="1:23">
      <c r="A59" s="29" t="s">
        <v>92</v>
      </c>
      <c r="B59" s="30">
        <v>440229000</v>
      </c>
      <c r="C59" s="31">
        <f t="shared" si="54"/>
        <v>5585</v>
      </c>
      <c r="D59" s="31">
        <v>971</v>
      </c>
      <c r="E59" s="31">
        <v>1714</v>
      </c>
      <c r="F59" s="31">
        <v>2132</v>
      </c>
      <c r="G59" s="31">
        <v>768</v>
      </c>
      <c r="H59" s="31">
        <v>0</v>
      </c>
      <c r="I59" s="31">
        <v>0</v>
      </c>
      <c r="J59" s="41">
        <f>D59*0.1</f>
        <v>97.1</v>
      </c>
      <c r="K59" s="41">
        <f>E59*0.125</f>
        <v>214.25</v>
      </c>
      <c r="L59" s="41">
        <f>F59*0.05</f>
        <v>106.6</v>
      </c>
      <c r="M59" s="41">
        <f>G59*0.075</f>
        <v>57.6</v>
      </c>
      <c r="N59" s="41">
        <f>H59*0.08</f>
        <v>0</v>
      </c>
      <c r="O59" s="41">
        <f>I59*0.1</f>
        <v>0</v>
      </c>
      <c r="P59" s="41">
        <f>SUM(J59:O59)</f>
        <v>475.55</v>
      </c>
      <c r="Q59" s="41"/>
      <c r="R59" s="41"/>
      <c r="S59" s="41">
        <f>P59-Q59+R59</f>
        <v>475.55</v>
      </c>
      <c r="T59" s="53">
        <f>ROUNDDOWN(S59*0.785,0)</f>
        <v>373</v>
      </c>
      <c r="U59" s="53">
        <f>ROUNDDOWN(T59*0.38,0)</f>
        <v>141</v>
      </c>
      <c r="V59" s="53">
        <f>T59-U59</f>
        <v>232</v>
      </c>
      <c r="W59" s="41"/>
    </row>
    <row r="60" s="4" customFormat="1" ht="28" hidden="1" customHeight="1" spans="1:23">
      <c r="A60" s="37" t="str">
        <f t="shared" si="52"/>
        <v>乳源瑶族自治县</v>
      </c>
      <c r="B60" s="36"/>
      <c r="C60" s="26">
        <f t="shared" si="54"/>
        <v>2288</v>
      </c>
      <c r="D60" s="26">
        <f t="shared" ref="D60:V60" si="56">SUM(D61)</f>
        <v>134</v>
      </c>
      <c r="E60" s="26">
        <f t="shared" si="56"/>
        <v>437</v>
      </c>
      <c r="F60" s="26">
        <f t="shared" si="56"/>
        <v>1110</v>
      </c>
      <c r="G60" s="26">
        <f t="shared" si="56"/>
        <v>237</v>
      </c>
      <c r="H60" s="26">
        <f t="shared" si="56"/>
        <v>31</v>
      </c>
      <c r="I60" s="26">
        <f t="shared" si="56"/>
        <v>339</v>
      </c>
      <c r="J60" s="40">
        <f t="shared" si="56"/>
        <v>13.4</v>
      </c>
      <c r="K60" s="40">
        <f t="shared" si="56"/>
        <v>54.625</v>
      </c>
      <c r="L60" s="40">
        <f t="shared" si="56"/>
        <v>55.5</v>
      </c>
      <c r="M60" s="40">
        <f t="shared" si="56"/>
        <v>17.775</v>
      </c>
      <c r="N60" s="40">
        <f t="shared" si="56"/>
        <v>2.48</v>
      </c>
      <c r="O60" s="40">
        <f t="shared" si="56"/>
        <v>33.9</v>
      </c>
      <c r="P60" s="40">
        <f t="shared" si="56"/>
        <v>177.68</v>
      </c>
      <c r="Q60" s="40">
        <f t="shared" si="56"/>
        <v>0</v>
      </c>
      <c r="R60" s="40">
        <f t="shared" si="56"/>
        <v>0</v>
      </c>
      <c r="S60" s="40">
        <f t="shared" si="56"/>
        <v>177.68</v>
      </c>
      <c r="T60" s="52">
        <f t="shared" si="56"/>
        <v>139</v>
      </c>
      <c r="U60" s="52">
        <f t="shared" si="56"/>
        <v>52</v>
      </c>
      <c r="V60" s="52">
        <f t="shared" si="56"/>
        <v>87</v>
      </c>
      <c r="W60" s="36"/>
    </row>
    <row r="61" s="4" customFormat="1" ht="28" hidden="1" customHeight="1" spans="1:23">
      <c r="A61" s="29" t="s">
        <v>93</v>
      </c>
      <c r="B61" s="30">
        <v>440232000</v>
      </c>
      <c r="C61" s="31">
        <f t="shared" si="54"/>
        <v>2288</v>
      </c>
      <c r="D61" s="31">
        <v>134</v>
      </c>
      <c r="E61" s="31">
        <v>437</v>
      </c>
      <c r="F61" s="31">
        <v>1110</v>
      </c>
      <c r="G61" s="31">
        <v>237</v>
      </c>
      <c r="H61" s="31">
        <v>31</v>
      </c>
      <c r="I61" s="31">
        <v>339</v>
      </c>
      <c r="J61" s="41">
        <f>D61*0.1</f>
        <v>13.4</v>
      </c>
      <c r="K61" s="41">
        <f>E61*0.125</f>
        <v>54.625</v>
      </c>
      <c r="L61" s="41">
        <f>F61*0.05</f>
        <v>55.5</v>
      </c>
      <c r="M61" s="41">
        <f>G61*0.075</f>
        <v>17.775</v>
      </c>
      <c r="N61" s="41">
        <f>H61*0.08</f>
        <v>2.48</v>
      </c>
      <c r="O61" s="41">
        <f>I61*0.1</f>
        <v>33.9</v>
      </c>
      <c r="P61" s="41">
        <f>SUM(J61:O61)</f>
        <v>177.68</v>
      </c>
      <c r="Q61" s="41"/>
      <c r="R61" s="41"/>
      <c r="S61" s="41">
        <f>P61-Q61+R61</f>
        <v>177.68</v>
      </c>
      <c r="T61" s="53">
        <f>ROUNDDOWN(S61*0.785,0)</f>
        <v>139</v>
      </c>
      <c r="U61" s="53">
        <f>ROUNDDOWN(T61*0.38,0)</f>
        <v>52</v>
      </c>
      <c r="V61" s="53">
        <f>T61-U61</f>
        <v>87</v>
      </c>
      <c r="W61" s="41"/>
    </row>
    <row r="62" s="4" customFormat="1" ht="28" hidden="1" customHeight="1" spans="1:23">
      <c r="A62" s="35" t="s">
        <v>94</v>
      </c>
      <c r="B62" s="36"/>
      <c r="C62" s="26">
        <f t="shared" ref="C62:C67" si="57">SUM(D62:I62)</f>
        <v>30533</v>
      </c>
      <c r="D62" s="26">
        <f t="shared" ref="D62:V62" si="58">SUM(D63:D66)</f>
        <v>4304</v>
      </c>
      <c r="E62" s="26">
        <f t="shared" si="58"/>
        <v>8848</v>
      </c>
      <c r="F62" s="26">
        <f t="shared" si="58"/>
        <v>15079</v>
      </c>
      <c r="G62" s="26">
        <f t="shared" si="58"/>
        <v>2105</v>
      </c>
      <c r="H62" s="26">
        <f t="shared" si="58"/>
        <v>70</v>
      </c>
      <c r="I62" s="26">
        <f t="shared" si="58"/>
        <v>127</v>
      </c>
      <c r="J62" s="40">
        <f t="shared" si="58"/>
        <v>430.4</v>
      </c>
      <c r="K62" s="40">
        <f t="shared" si="58"/>
        <v>1106</v>
      </c>
      <c r="L62" s="40">
        <f t="shared" si="58"/>
        <v>753.95</v>
      </c>
      <c r="M62" s="40">
        <f t="shared" si="58"/>
        <v>157.875</v>
      </c>
      <c r="N62" s="40">
        <f t="shared" si="58"/>
        <v>5.6</v>
      </c>
      <c r="O62" s="40">
        <f t="shared" si="58"/>
        <v>12.7</v>
      </c>
      <c r="P62" s="40">
        <f t="shared" si="58"/>
        <v>2466.525</v>
      </c>
      <c r="Q62" s="40">
        <f t="shared" si="58"/>
        <v>0</v>
      </c>
      <c r="R62" s="40">
        <f t="shared" si="58"/>
        <v>0</v>
      </c>
      <c r="S62" s="40">
        <f t="shared" si="58"/>
        <v>2466.525</v>
      </c>
      <c r="T62" s="52">
        <f t="shared" si="58"/>
        <v>1913</v>
      </c>
      <c r="U62" s="52">
        <f t="shared" si="58"/>
        <v>760</v>
      </c>
      <c r="V62" s="52">
        <f t="shared" si="58"/>
        <v>1153</v>
      </c>
      <c r="W62" s="40"/>
    </row>
    <row r="63" s="4" customFormat="1" ht="28" hidden="1" customHeight="1" spans="1:23">
      <c r="A63" s="29" t="s">
        <v>95</v>
      </c>
      <c r="B63" s="30">
        <v>441600000</v>
      </c>
      <c r="C63" s="31">
        <f t="shared" si="57"/>
        <v>620</v>
      </c>
      <c r="D63" s="31">
        <v>42</v>
      </c>
      <c r="E63" s="31">
        <v>125</v>
      </c>
      <c r="F63" s="31">
        <v>279</v>
      </c>
      <c r="G63" s="31">
        <v>174</v>
      </c>
      <c r="H63" s="31">
        <v>0</v>
      </c>
      <c r="I63" s="31">
        <v>0</v>
      </c>
      <c r="J63" s="41">
        <f>D63*0.1</f>
        <v>4.2</v>
      </c>
      <c r="K63" s="41">
        <f>E63*0.125</f>
        <v>15.625</v>
      </c>
      <c r="L63" s="41">
        <f>F63*0.05</f>
        <v>13.95</v>
      </c>
      <c r="M63" s="41">
        <f>G63*0.075</f>
        <v>13.05</v>
      </c>
      <c r="N63" s="41">
        <f>H63*0.08</f>
        <v>0</v>
      </c>
      <c r="O63" s="41">
        <f>I63*0.1</f>
        <v>0</v>
      </c>
      <c r="P63" s="41">
        <f>SUM(J63:O63)</f>
        <v>46.825</v>
      </c>
      <c r="Q63" s="41"/>
      <c r="R63" s="41"/>
      <c r="S63" s="41">
        <f>P63-Q63+R63</f>
        <v>46.825</v>
      </c>
      <c r="T63" s="53">
        <f>ROUNDDOWN(S63*0.785,0)</f>
        <v>36</v>
      </c>
      <c r="U63" s="53">
        <f>ROUNDDOWN(T63*0.38,0)</f>
        <v>13</v>
      </c>
      <c r="V63" s="53">
        <f>T63-U63</f>
        <v>23</v>
      </c>
      <c r="W63" s="41"/>
    </row>
    <row r="64" s="4" customFormat="1" ht="28" hidden="1" customHeight="1" spans="1:23">
      <c r="A64" s="29" t="s">
        <v>96</v>
      </c>
      <c r="B64" s="30">
        <v>441602000</v>
      </c>
      <c r="C64" s="31">
        <f t="shared" si="57"/>
        <v>1738</v>
      </c>
      <c r="D64" s="31">
        <v>47</v>
      </c>
      <c r="E64" s="31">
        <v>248</v>
      </c>
      <c r="F64" s="31">
        <v>1071</v>
      </c>
      <c r="G64" s="31">
        <v>372</v>
      </c>
      <c r="H64" s="31">
        <v>0</v>
      </c>
      <c r="I64" s="31">
        <v>0</v>
      </c>
      <c r="J64" s="41">
        <f>D64*0.1</f>
        <v>4.7</v>
      </c>
      <c r="K64" s="41">
        <f>E64*0.125</f>
        <v>31</v>
      </c>
      <c r="L64" s="41">
        <f>F64*0.05</f>
        <v>53.55</v>
      </c>
      <c r="M64" s="41">
        <f>G64*0.075</f>
        <v>27.9</v>
      </c>
      <c r="N64" s="41">
        <f>H64*0.08</f>
        <v>0</v>
      </c>
      <c r="O64" s="41">
        <f>I64*0.1</f>
        <v>0</v>
      </c>
      <c r="P64" s="41">
        <f>SUM(J64:O64)</f>
        <v>117.15</v>
      </c>
      <c r="Q64" s="41"/>
      <c r="R64" s="41"/>
      <c r="S64" s="41">
        <f>P64-Q64+R64</f>
        <v>117.15</v>
      </c>
      <c r="T64" s="53">
        <f>ROUNDDOWN(S64*0.785,0)</f>
        <v>91</v>
      </c>
      <c r="U64" s="53">
        <f>ROUNDDOWN(T64*0.38,0)</f>
        <v>34</v>
      </c>
      <c r="V64" s="53">
        <f>T64-U64</f>
        <v>57</v>
      </c>
      <c r="W64" s="41"/>
    </row>
    <row r="65" s="4" customFormat="1" ht="28" hidden="1" customHeight="1" spans="1:23">
      <c r="A65" s="29" t="s">
        <v>97</v>
      </c>
      <c r="B65" s="30">
        <v>441624000</v>
      </c>
      <c r="C65" s="31">
        <v>19662</v>
      </c>
      <c r="D65" s="31">
        <v>2501</v>
      </c>
      <c r="E65" s="31">
        <v>5576</v>
      </c>
      <c r="F65" s="31">
        <v>10562</v>
      </c>
      <c r="G65" s="31">
        <v>1023</v>
      </c>
      <c r="H65" s="31">
        <v>0</v>
      </c>
      <c r="I65" s="31">
        <v>0</v>
      </c>
      <c r="J65" s="41">
        <v>250.1</v>
      </c>
      <c r="K65" s="41">
        <v>697</v>
      </c>
      <c r="L65" s="41">
        <v>528.1</v>
      </c>
      <c r="M65" s="41">
        <v>76.725</v>
      </c>
      <c r="N65" s="41">
        <v>0</v>
      </c>
      <c r="O65" s="41">
        <v>0</v>
      </c>
      <c r="P65" s="41">
        <v>1551.925</v>
      </c>
      <c r="Q65" s="41"/>
      <c r="R65" s="41"/>
      <c r="S65" s="41">
        <v>1551.925</v>
      </c>
      <c r="T65" s="53">
        <v>1197</v>
      </c>
      <c r="U65" s="53">
        <v>490</v>
      </c>
      <c r="V65" s="53">
        <v>707</v>
      </c>
      <c r="W65" s="41"/>
    </row>
    <row r="66" s="4" customFormat="1" ht="28" hidden="1" customHeight="1" spans="1:23">
      <c r="A66" s="29" t="s">
        <v>98</v>
      </c>
      <c r="B66" s="30">
        <v>441625000</v>
      </c>
      <c r="C66" s="31">
        <v>8513</v>
      </c>
      <c r="D66" s="31">
        <v>1714</v>
      </c>
      <c r="E66" s="31">
        <v>2899</v>
      </c>
      <c r="F66" s="31">
        <v>3167</v>
      </c>
      <c r="G66" s="31">
        <v>536</v>
      </c>
      <c r="H66" s="31">
        <v>70</v>
      </c>
      <c r="I66" s="31">
        <v>127</v>
      </c>
      <c r="J66" s="41">
        <v>171.4</v>
      </c>
      <c r="K66" s="41">
        <v>362.375</v>
      </c>
      <c r="L66" s="41">
        <v>158.35</v>
      </c>
      <c r="M66" s="41">
        <v>40.2</v>
      </c>
      <c r="N66" s="41">
        <v>5.6</v>
      </c>
      <c r="O66" s="41">
        <v>12.7</v>
      </c>
      <c r="P66" s="41">
        <v>750.625</v>
      </c>
      <c r="Q66" s="41"/>
      <c r="R66" s="41"/>
      <c r="S66" s="41">
        <v>750.625</v>
      </c>
      <c r="T66" s="53">
        <v>589</v>
      </c>
      <c r="U66" s="53">
        <v>223</v>
      </c>
      <c r="V66" s="53">
        <v>366</v>
      </c>
      <c r="W66" s="41"/>
    </row>
    <row r="67" s="4" customFormat="1" ht="28" hidden="1" customHeight="1" spans="1:23">
      <c r="A67" s="37" t="str">
        <f t="shared" ref="A67:A71" si="59">A68</f>
        <v>紫金县</v>
      </c>
      <c r="B67" s="36"/>
      <c r="C67" s="26">
        <f t="shared" si="57"/>
        <v>13010</v>
      </c>
      <c r="D67" s="26">
        <f t="shared" ref="D67:V67" si="60">SUM(D68)</f>
        <v>332</v>
      </c>
      <c r="E67" s="26">
        <f t="shared" si="60"/>
        <v>3702</v>
      </c>
      <c r="F67" s="26">
        <f t="shared" si="60"/>
        <v>7555</v>
      </c>
      <c r="G67" s="26">
        <f t="shared" si="60"/>
        <v>1421</v>
      </c>
      <c r="H67" s="26">
        <f t="shared" si="60"/>
        <v>0</v>
      </c>
      <c r="I67" s="26">
        <f t="shared" si="60"/>
        <v>0</v>
      </c>
      <c r="J67" s="40">
        <f t="shared" si="60"/>
        <v>33.2</v>
      </c>
      <c r="K67" s="40">
        <f t="shared" si="60"/>
        <v>462.75</v>
      </c>
      <c r="L67" s="40">
        <f t="shared" si="60"/>
        <v>377.75</v>
      </c>
      <c r="M67" s="40">
        <f t="shared" si="60"/>
        <v>106.575</v>
      </c>
      <c r="N67" s="40">
        <f t="shared" si="60"/>
        <v>0</v>
      </c>
      <c r="O67" s="40">
        <f t="shared" si="60"/>
        <v>0</v>
      </c>
      <c r="P67" s="40">
        <f t="shared" si="60"/>
        <v>980.275</v>
      </c>
      <c r="Q67" s="40">
        <f t="shared" si="60"/>
        <v>0</v>
      </c>
      <c r="R67" s="40">
        <f t="shared" si="60"/>
        <v>0</v>
      </c>
      <c r="S67" s="40">
        <f t="shared" si="60"/>
        <v>980.275</v>
      </c>
      <c r="T67" s="52">
        <f t="shared" si="60"/>
        <v>769</v>
      </c>
      <c r="U67" s="52">
        <f t="shared" si="60"/>
        <v>292</v>
      </c>
      <c r="V67" s="52">
        <f t="shared" si="60"/>
        <v>477</v>
      </c>
      <c r="W67" s="36"/>
    </row>
    <row r="68" s="4" customFormat="1" ht="28" hidden="1" customHeight="1" spans="1:23">
      <c r="A68" s="29" t="s">
        <v>99</v>
      </c>
      <c r="B68" s="30">
        <v>441621000</v>
      </c>
      <c r="C68" s="31">
        <f t="shared" ref="C68:C73" si="61">SUM(D68:I68)</f>
        <v>13010</v>
      </c>
      <c r="D68" s="31">
        <v>332</v>
      </c>
      <c r="E68" s="31">
        <v>3702</v>
      </c>
      <c r="F68" s="31">
        <v>7555</v>
      </c>
      <c r="G68" s="31">
        <v>1421</v>
      </c>
      <c r="H68" s="31">
        <v>0</v>
      </c>
      <c r="I68" s="31">
        <v>0</v>
      </c>
      <c r="J68" s="41">
        <f>D68*0.1</f>
        <v>33.2</v>
      </c>
      <c r="K68" s="41">
        <f>E68*0.125</f>
        <v>462.75</v>
      </c>
      <c r="L68" s="41">
        <f>F68*0.05</f>
        <v>377.75</v>
      </c>
      <c r="M68" s="41">
        <f>G68*0.075</f>
        <v>106.575</v>
      </c>
      <c r="N68" s="41">
        <f>H68*0.08</f>
        <v>0</v>
      </c>
      <c r="O68" s="41">
        <f>I68*0.1</f>
        <v>0</v>
      </c>
      <c r="P68" s="41">
        <f>SUM(J68:O68)</f>
        <v>980.275</v>
      </c>
      <c r="Q68" s="41"/>
      <c r="R68" s="41"/>
      <c r="S68" s="41">
        <f>P68-Q68+R68</f>
        <v>980.275</v>
      </c>
      <c r="T68" s="53">
        <f>ROUNDDOWN(S68*0.785,0)</f>
        <v>769</v>
      </c>
      <c r="U68" s="53">
        <f>ROUNDDOWN(T68*0.38,0)</f>
        <v>292</v>
      </c>
      <c r="V68" s="53">
        <f>T68-U68</f>
        <v>477</v>
      </c>
      <c r="W68" s="41"/>
    </row>
    <row r="69" s="4" customFormat="1" ht="28" hidden="1" customHeight="1" spans="1:23">
      <c r="A69" s="37" t="str">
        <f t="shared" si="59"/>
        <v>龙川县</v>
      </c>
      <c r="B69" s="36"/>
      <c r="C69" s="26">
        <f t="shared" si="61"/>
        <v>13977</v>
      </c>
      <c r="D69" s="26">
        <f t="shared" ref="D69:V69" si="62">SUM(D70)</f>
        <v>1032</v>
      </c>
      <c r="E69" s="26">
        <f t="shared" si="62"/>
        <v>5142</v>
      </c>
      <c r="F69" s="26">
        <f t="shared" si="62"/>
        <v>6730</v>
      </c>
      <c r="G69" s="26">
        <f t="shared" si="62"/>
        <v>1073</v>
      </c>
      <c r="H69" s="26">
        <f t="shared" si="62"/>
        <v>0</v>
      </c>
      <c r="I69" s="26">
        <f t="shared" si="62"/>
        <v>0</v>
      </c>
      <c r="J69" s="40">
        <f t="shared" si="62"/>
        <v>103.2</v>
      </c>
      <c r="K69" s="40">
        <f t="shared" si="62"/>
        <v>642.75</v>
      </c>
      <c r="L69" s="40">
        <f t="shared" si="62"/>
        <v>336.5</v>
      </c>
      <c r="M69" s="40">
        <f t="shared" si="62"/>
        <v>80.475</v>
      </c>
      <c r="N69" s="40">
        <f t="shared" si="62"/>
        <v>0</v>
      </c>
      <c r="O69" s="40">
        <f t="shared" si="62"/>
        <v>0</v>
      </c>
      <c r="P69" s="40">
        <f t="shared" si="62"/>
        <v>1162.925</v>
      </c>
      <c r="Q69" s="40">
        <f t="shared" si="62"/>
        <v>0</v>
      </c>
      <c r="R69" s="40">
        <f t="shared" si="62"/>
        <v>0</v>
      </c>
      <c r="S69" s="40">
        <f t="shared" si="62"/>
        <v>1162.925</v>
      </c>
      <c r="T69" s="52">
        <f t="shared" si="62"/>
        <v>912</v>
      </c>
      <c r="U69" s="52">
        <f t="shared" si="62"/>
        <v>346</v>
      </c>
      <c r="V69" s="52">
        <f t="shared" si="62"/>
        <v>566</v>
      </c>
      <c r="W69" s="36"/>
    </row>
    <row r="70" s="4" customFormat="1" ht="28" hidden="1" customHeight="1" spans="1:23">
      <c r="A70" s="29" t="s">
        <v>100</v>
      </c>
      <c r="B70" s="30">
        <v>441622000</v>
      </c>
      <c r="C70" s="31">
        <f t="shared" si="61"/>
        <v>13977</v>
      </c>
      <c r="D70" s="31">
        <v>1032</v>
      </c>
      <c r="E70" s="31">
        <v>5142</v>
      </c>
      <c r="F70" s="31">
        <v>6730</v>
      </c>
      <c r="G70" s="31">
        <v>1073</v>
      </c>
      <c r="H70" s="31">
        <v>0</v>
      </c>
      <c r="I70" s="31">
        <v>0</v>
      </c>
      <c r="J70" s="41">
        <f>D70*0.1</f>
        <v>103.2</v>
      </c>
      <c r="K70" s="41">
        <f>E70*0.125</f>
        <v>642.75</v>
      </c>
      <c r="L70" s="41">
        <f>F70*0.05</f>
        <v>336.5</v>
      </c>
      <c r="M70" s="41">
        <f>G70*0.075</f>
        <v>80.475</v>
      </c>
      <c r="N70" s="41">
        <f>H70*0.08</f>
        <v>0</v>
      </c>
      <c r="O70" s="41">
        <f>I70*0.1</f>
        <v>0</v>
      </c>
      <c r="P70" s="41">
        <f>SUM(J70:O70)</f>
        <v>1162.925</v>
      </c>
      <c r="Q70" s="41"/>
      <c r="R70" s="41"/>
      <c r="S70" s="41">
        <f>P70-Q70+R70</f>
        <v>1162.925</v>
      </c>
      <c r="T70" s="53">
        <f>ROUNDDOWN(S70*0.785,0)</f>
        <v>912</v>
      </c>
      <c r="U70" s="53">
        <f>ROUNDDOWN(T70*0.38,0)</f>
        <v>346</v>
      </c>
      <c r="V70" s="53">
        <f>T70-U70</f>
        <v>566</v>
      </c>
      <c r="W70" s="41"/>
    </row>
    <row r="71" s="4" customFormat="1" ht="28" hidden="1" customHeight="1" spans="1:23">
      <c r="A71" s="37" t="str">
        <f t="shared" si="59"/>
        <v>连平县</v>
      </c>
      <c r="B71" s="36"/>
      <c r="C71" s="26">
        <f t="shared" si="61"/>
        <v>11385</v>
      </c>
      <c r="D71" s="26">
        <f t="shared" ref="D71:V71" si="63">SUM(D72)</f>
        <v>820</v>
      </c>
      <c r="E71" s="26">
        <f t="shared" si="63"/>
        <v>3460</v>
      </c>
      <c r="F71" s="26">
        <f t="shared" si="63"/>
        <v>6424</v>
      </c>
      <c r="G71" s="26">
        <f t="shared" si="63"/>
        <v>681</v>
      </c>
      <c r="H71" s="26">
        <f t="shared" si="63"/>
        <v>0</v>
      </c>
      <c r="I71" s="26">
        <f t="shared" si="63"/>
        <v>0</v>
      </c>
      <c r="J71" s="40">
        <f t="shared" si="63"/>
        <v>82</v>
      </c>
      <c r="K71" s="40">
        <f t="shared" si="63"/>
        <v>432.5</v>
      </c>
      <c r="L71" s="40">
        <f t="shared" si="63"/>
        <v>321.2</v>
      </c>
      <c r="M71" s="40">
        <f t="shared" si="63"/>
        <v>51.075</v>
      </c>
      <c r="N71" s="40">
        <f t="shared" si="63"/>
        <v>0</v>
      </c>
      <c r="O71" s="40">
        <f t="shared" si="63"/>
        <v>0</v>
      </c>
      <c r="P71" s="40">
        <f t="shared" si="63"/>
        <v>886.775</v>
      </c>
      <c r="Q71" s="40">
        <f t="shared" si="63"/>
        <v>0</v>
      </c>
      <c r="R71" s="40">
        <f t="shared" si="63"/>
        <v>0</v>
      </c>
      <c r="S71" s="40">
        <f t="shared" si="63"/>
        <v>886.775</v>
      </c>
      <c r="T71" s="52">
        <f t="shared" si="63"/>
        <v>696</v>
      </c>
      <c r="U71" s="52">
        <f t="shared" si="63"/>
        <v>264</v>
      </c>
      <c r="V71" s="52">
        <f t="shared" si="63"/>
        <v>432</v>
      </c>
      <c r="W71" s="36"/>
    </row>
    <row r="72" s="4" customFormat="1" ht="28" hidden="1" customHeight="1" spans="1:23">
      <c r="A72" s="29" t="s">
        <v>101</v>
      </c>
      <c r="B72" s="30">
        <v>441623000</v>
      </c>
      <c r="C72" s="31">
        <f t="shared" si="61"/>
        <v>11385</v>
      </c>
      <c r="D72" s="31">
        <v>820</v>
      </c>
      <c r="E72" s="31">
        <v>3460</v>
      </c>
      <c r="F72" s="31">
        <v>6424</v>
      </c>
      <c r="G72" s="31">
        <v>681</v>
      </c>
      <c r="H72" s="31">
        <v>0</v>
      </c>
      <c r="I72" s="31">
        <v>0</v>
      </c>
      <c r="J72" s="41">
        <f>D72*0.1</f>
        <v>82</v>
      </c>
      <c r="K72" s="41">
        <f>E72*0.125</f>
        <v>432.5</v>
      </c>
      <c r="L72" s="41">
        <f>F72*0.05</f>
        <v>321.2</v>
      </c>
      <c r="M72" s="41">
        <f>G72*0.075</f>
        <v>51.075</v>
      </c>
      <c r="N72" s="41">
        <f>H72*0.08</f>
        <v>0</v>
      </c>
      <c r="O72" s="41">
        <f>I72*0.1</f>
        <v>0</v>
      </c>
      <c r="P72" s="41">
        <f>SUM(J72:O72)</f>
        <v>886.775</v>
      </c>
      <c r="Q72" s="41"/>
      <c r="R72" s="41"/>
      <c r="S72" s="41">
        <f>P72-Q72+R72</f>
        <v>886.775</v>
      </c>
      <c r="T72" s="53">
        <f>ROUNDDOWN(S72*0.785,0)</f>
        <v>696</v>
      </c>
      <c r="U72" s="53">
        <f>ROUNDDOWN(T72*0.38,0)</f>
        <v>264</v>
      </c>
      <c r="V72" s="53">
        <f>T72-U72</f>
        <v>432</v>
      </c>
      <c r="W72" s="41"/>
    </row>
    <row r="73" s="4" customFormat="1" ht="28" hidden="1" customHeight="1" spans="1:23">
      <c r="A73" s="35" t="s">
        <v>102</v>
      </c>
      <c r="B73" s="36"/>
      <c r="C73" s="26">
        <f t="shared" si="61"/>
        <v>10750</v>
      </c>
      <c r="D73" s="26">
        <f t="shared" ref="D73:V73" si="64">SUM(D74:D78)</f>
        <v>93</v>
      </c>
      <c r="E73" s="26">
        <f t="shared" si="64"/>
        <v>644</v>
      </c>
      <c r="F73" s="26">
        <f t="shared" si="64"/>
        <v>6808</v>
      </c>
      <c r="G73" s="26">
        <f t="shared" si="64"/>
        <v>3205</v>
      </c>
      <c r="H73" s="26">
        <f t="shared" si="64"/>
        <v>0</v>
      </c>
      <c r="I73" s="26">
        <f t="shared" si="64"/>
        <v>0</v>
      </c>
      <c r="J73" s="40">
        <f t="shared" si="64"/>
        <v>9.3</v>
      </c>
      <c r="K73" s="40">
        <f t="shared" si="64"/>
        <v>80.5</v>
      </c>
      <c r="L73" s="40">
        <f t="shared" si="64"/>
        <v>340.4</v>
      </c>
      <c r="M73" s="40">
        <f t="shared" si="64"/>
        <v>240.375</v>
      </c>
      <c r="N73" s="40">
        <f t="shared" si="64"/>
        <v>0</v>
      </c>
      <c r="O73" s="40">
        <f t="shared" si="64"/>
        <v>0</v>
      </c>
      <c r="P73" s="40">
        <f t="shared" si="64"/>
        <v>670.575</v>
      </c>
      <c r="Q73" s="40">
        <f t="shared" si="64"/>
        <v>0</v>
      </c>
      <c r="R73" s="40">
        <f t="shared" si="64"/>
        <v>0</v>
      </c>
      <c r="S73" s="40">
        <f t="shared" si="64"/>
        <v>670.575</v>
      </c>
      <c r="T73" s="52">
        <f t="shared" si="64"/>
        <v>523</v>
      </c>
      <c r="U73" s="52">
        <f t="shared" si="64"/>
        <v>197</v>
      </c>
      <c r="V73" s="52">
        <f t="shared" si="64"/>
        <v>326</v>
      </c>
      <c r="W73" s="40"/>
    </row>
    <row r="74" s="4" customFormat="1" ht="28" hidden="1" customHeight="1" spans="1:23">
      <c r="A74" s="29" t="s">
        <v>103</v>
      </c>
      <c r="B74" s="30">
        <v>441400000</v>
      </c>
      <c r="C74" s="31">
        <f t="shared" ref="C74:C79" si="65">SUM(D74:I74)</f>
        <v>252</v>
      </c>
      <c r="D74" s="31">
        <v>56</v>
      </c>
      <c r="E74" s="31">
        <v>99</v>
      </c>
      <c r="F74" s="31">
        <v>0</v>
      </c>
      <c r="G74" s="31">
        <v>97</v>
      </c>
      <c r="H74" s="31">
        <v>0</v>
      </c>
      <c r="I74" s="31">
        <v>0</v>
      </c>
      <c r="J74" s="41">
        <f>D74*0.1</f>
        <v>5.6</v>
      </c>
      <c r="K74" s="41">
        <f>E74*0.125</f>
        <v>12.375</v>
      </c>
      <c r="L74" s="41">
        <f>F74*0.05</f>
        <v>0</v>
      </c>
      <c r="M74" s="41">
        <f>G74*0.075</f>
        <v>7.275</v>
      </c>
      <c r="N74" s="41">
        <f>H74*0.08</f>
        <v>0</v>
      </c>
      <c r="O74" s="41">
        <f>I74*0.1</f>
        <v>0</v>
      </c>
      <c r="P74" s="41">
        <f>SUM(J74:O74)</f>
        <v>25.25</v>
      </c>
      <c r="Q74" s="41"/>
      <c r="R74" s="41"/>
      <c r="S74" s="41">
        <f>P74-Q74+R74</f>
        <v>25.25</v>
      </c>
      <c r="T74" s="53">
        <f>ROUNDDOWN(S74*0.785,0)</f>
        <v>19</v>
      </c>
      <c r="U74" s="53">
        <f>ROUNDDOWN(T74*0.38,0)</f>
        <v>7</v>
      </c>
      <c r="V74" s="53">
        <f>T74-U74</f>
        <v>12</v>
      </c>
      <c r="W74" s="41"/>
    </row>
    <row r="75" s="4" customFormat="1" ht="28" hidden="1" customHeight="1" spans="1:23">
      <c r="A75" s="29" t="s">
        <v>104</v>
      </c>
      <c r="B75" s="30">
        <v>441402000</v>
      </c>
      <c r="C75" s="31">
        <f t="shared" si="65"/>
        <v>1658</v>
      </c>
      <c r="D75" s="31">
        <v>16</v>
      </c>
      <c r="E75" s="31">
        <v>12</v>
      </c>
      <c r="F75" s="31">
        <v>1080</v>
      </c>
      <c r="G75" s="31">
        <v>550</v>
      </c>
      <c r="H75" s="31">
        <v>0</v>
      </c>
      <c r="I75" s="31">
        <v>0</v>
      </c>
      <c r="J75" s="41">
        <f>D75*0.1</f>
        <v>1.6</v>
      </c>
      <c r="K75" s="41">
        <f>E75*0.125</f>
        <v>1.5</v>
      </c>
      <c r="L75" s="41">
        <f>F75*0.05</f>
        <v>54</v>
      </c>
      <c r="M75" s="41">
        <f>G75*0.075</f>
        <v>41.25</v>
      </c>
      <c r="N75" s="41">
        <f>H75*0.08</f>
        <v>0</v>
      </c>
      <c r="O75" s="41">
        <f>I75*0.1</f>
        <v>0</v>
      </c>
      <c r="P75" s="41">
        <f>SUM(J75:O75)</f>
        <v>98.35</v>
      </c>
      <c r="Q75" s="41"/>
      <c r="R75" s="41"/>
      <c r="S75" s="41">
        <f>P75-Q75+R75</f>
        <v>98.35</v>
      </c>
      <c r="T75" s="53">
        <f>ROUNDDOWN(S75*0.785,0)</f>
        <v>77</v>
      </c>
      <c r="U75" s="53">
        <f>ROUNDDOWN(T75*0.38,0)</f>
        <v>29</v>
      </c>
      <c r="V75" s="53">
        <f>T75-U75</f>
        <v>48</v>
      </c>
      <c r="W75" s="41"/>
    </row>
    <row r="76" s="4" customFormat="1" ht="28" hidden="1" customHeight="1" spans="1:23">
      <c r="A76" s="29" t="s">
        <v>105</v>
      </c>
      <c r="B76" s="30">
        <v>441403000</v>
      </c>
      <c r="C76" s="31">
        <f t="shared" si="65"/>
        <v>5125</v>
      </c>
      <c r="D76" s="31">
        <v>7</v>
      </c>
      <c r="E76" s="31">
        <v>182</v>
      </c>
      <c r="F76" s="31">
        <v>3415</v>
      </c>
      <c r="G76" s="31">
        <v>1521</v>
      </c>
      <c r="H76" s="31">
        <v>0</v>
      </c>
      <c r="I76" s="31">
        <v>0</v>
      </c>
      <c r="J76" s="41">
        <f>D76*0.1</f>
        <v>0.7</v>
      </c>
      <c r="K76" s="41">
        <f>E76*0.125</f>
        <v>22.75</v>
      </c>
      <c r="L76" s="41">
        <f>F76*0.05</f>
        <v>170.75</v>
      </c>
      <c r="M76" s="41">
        <f>G76*0.075</f>
        <v>114.075</v>
      </c>
      <c r="N76" s="41">
        <f>H76*0.08</f>
        <v>0</v>
      </c>
      <c r="O76" s="41">
        <f>I76*0.1</f>
        <v>0</v>
      </c>
      <c r="P76" s="41">
        <f>SUM(J76:O76)</f>
        <v>308.275</v>
      </c>
      <c r="Q76" s="41"/>
      <c r="R76" s="41"/>
      <c r="S76" s="41">
        <f>P76-Q76+R76</f>
        <v>308.275</v>
      </c>
      <c r="T76" s="53">
        <f>ROUNDDOWN(S76*0.785,0)</f>
        <v>241</v>
      </c>
      <c r="U76" s="53">
        <f>ROUNDDOWN(T76*0.38,0)</f>
        <v>91</v>
      </c>
      <c r="V76" s="53">
        <f>T76-U76</f>
        <v>150</v>
      </c>
      <c r="W76" s="41"/>
    </row>
    <row r="77" s="4" customFormat="1" ht="28" hidden="1" customHeight="1" spans="1:23">
      <c r="A77" s="29" t="s">
        <v>106</v>
      </c>
      <c r="B77" s="30">
        <v>441426000</v>
      </c>
      <c r="C77" s="31">
        <f t="shared" si="65"/>
        <v>1675</v>
      </c>
      <c r="D77" s="31">
        <v>4</v>
      </c>
      <c r="E77" s="31">
        <v>221</v>
      </c>
      <c r="F77" s="31">
        <v>1013</v>
      </c>
      <c r="G77" s="31">
        <v>437</v>
      </c>
      <c r="H77" s="31">
        <v>0</v>
      </c>
      <c r="I77" s="31">
        <v>0</v>
      </c>
      <c r="J77" s="41">
        <f>D77*0.1</f>
        <v>0.4</v>
      </c>
      <c r="K77" s="41">
        <f>E77*0.125</f>
        <v>27.625</v>
      </c>
      <c r="L77" s="41">
        <f>F77*0.05</f>
        <v>50.65</v>
      </c>
      <c r="M77" s="41">
        <f>G77*0.075</f>
        <v>32.775</v>
      </c>
      <c r="N77" s="41">
        <f>H77*0.08</f>
        <v>0</v>
      </c>
      <c r="O77" s="41">
        <f>I77*0.1</f>
        <v>0</v>
      </c>
      <c r="P77" s="41">
        <f>SUM(J77:O77)</f>
        <v>111.45</v>
      </c>
      <c r="Q77" s="41"/>
      <c r="R77" s="41"/>
      <c r="S77" s="41">
        <f>P77-Q77+R77</f>
        <v>111.45</v>
      </c>
      <c r="T77" s="53">
        <f>ROUNDDOWN(S77*0.785,0)</f>
        <v>87</v>
      </c>
      <c r="U77" s="53">
        <f>ROUNDDOWN(T77*0.38,0)</f>
        <v>33</v>
      </c>
      <c r="V77" s="53">
        <f>T77-U77</f>
        <v>54</v>
      </c>
      <c r="W77" s="41"/>
    </row>
    <row r="78" s="4" customFormat="1" ht="28" hidden="1" customHeight="1" spans="1:23">
      <c r="A78" s="29" t="s">
        <v>107</v>
      </c>
      <c r="B78" s="30">
        <v>441427000</v>
      </c>
      <c r="C78" s="31">
        <f t="shared" si="65"/>
        <v>2040</v>
      </c>
      <c r="D78" s="31">
        <v>10</v>
      </c>
      <c r="E78" s="31">
        <v>130</v>
      </c>
      <c r="F78" s="31">
        <v>1300</v>
      </c>
      <c r="G78" s="31">
        <v>600</v>
      </c>
      <c r="H78" s="31">
        <v>0</v>
      </c>
      <c r="I78" s="31">
        <v>0</v>
      </c>
      <c r="J78" s="41">
        <f>D78*0.1</f>
        <v>1</v>
      </c>
      <c r="K78" s="41">
        <f>E78*0.125</f>
        <v>16.25</v>
      </c>
      <c r="L78" s="41">
        <f>F78*0.05</f>
        <v>65</v>
      </c>
      <c r="M78" s="41">
        <f>G78*0.075</f>
        <v>45</v>
      </c>
      <c r="N78" s="41">
        <f>H78*0.08</f>
        <v>0</v>
      </c>
      <c r="O78" s="41">
        <f>I78*0.1</f>
        <v>0</v>
      </c>
      <c r="P78" s="41">
        <f>SUM(J78:O78)</f>
        <v>127.25</v>
      </c>
      <c r="Q78" s="41"/>
      <c r="R78" s="41"/>
      <c r="S78" s="41">
        <f>P78-Q78+R78</f>
        <v>127.25</v>
      </c>
      <c r="T78" s="53">
        <f>ROUNDDOWN(S78*0.785,0)</f>
        <v>99</v>
      </c>
      <c r="U78" s="53">
        <f>ROUNDDOWN(T78*0.38,0)</f>
        <v>37</v>
      </c>
      <c r="V78" s="53">
        <f>T78-U78</f>
        <v>62</v>
      </c>
      <c r="W78" s="41"/>
    </row>
    <row r="79" s="4" customFormat="1" ht="28" hidden="1" customHeight="1" spans="1:23">
      <c r="A79" s="37" t="str">
        <f t="shared" ref="A79:A83" si="66">A80</f>
        <v>兴宁市</v>
      </c>
      <c r="B79" s="36"/>
      <c r="C79" s="26">
        <f t="shared" si="65"/>
        <v>10500</v>
      </c>
      <c r="D79" s="26">
        <f t="shared" ref="D79:V79" si="67">SUM(D80)</f>
        <v>0</v>
      </c>
      <c r="E79" s="26">
        <f t="shared" si="67"/>
        <v>197</v>
      </c>
      <c r="F79" s="26">
        <f t="shared" si="67"/>
        <v>6647</v>
      </c>
      <c r="G79" s="26">
        <f t="shared" si="67"/>
        <v>3656</v>
      </c>
      <c r="H79" s="26">
        <f t="shared" si="67"/>
        <v>0</v>
      </c>
      <c r="I79" s="26">
        <f t="shared" si="67"/>
        <v>0</v>
      </c>
      <c r="J79" s="40">
        <f t="shared" si="67"/>
        <v>0</v>
      </c>
      <c r="K79" s="40">
        <f t="shared" si="67"/>
        <v>24.625</v>
      </c>
      <c r="L79" s="40">
        <f t="shared" si="67"/>
        <v>332.35</v>
      </c>
      <c r="M79" s="40">
        <f t="shared" si="67"/>
        <v>274.2</v>
      </c>
      <c r="N79" s="40">
        <f t="shared" si="67"/>
        <v>0</v>
      </c>
      <c r="O79" s="40">
        <f t="shared" si="67"/>
        <v>0</v>
      </c>
      <c r="P79" s="40">
        <f t="shared" si="67"/>
        <v>631.175</v>
      </c>
      <c r="Q79" s="40">
        <f t="shared" si="67"/>
        <v>0</v>
      </c>
      <c r="R79" s="40">
        <f t="shared" si="67"/>
        <v>0</v>
      </c>
      <c r="S79" s="40">
        <f t="shared" si="67"/>
        <v>631.175</v>
      </c>
      <c r="T79" s="52">
        <f t="shared" si="67"/>
        <v>495</v>
      </c>
      <c r="U79" s="52">
        <f t="shared" si="67"/>
        <v>188</v>
      </c>
      <c r="V79" s="52">
        <f t="shared" si="67"/>
        <v>307</v>
      </c>
      <c r="W79" s="36"/>
    </row>
    <row r="80" s="4" customFormat="1" ht="28" hidden="1" customHeight="1" spans="1:23">
      <c r="A80" s="29" t="s">
        <v>108</v>
      </c>
      <c r="B80" s="30">
        <v>441481000</v>
      </c>
      <c r="C80" s="31">
        <f t="shared" ref="C80:C88" si="68">SUM(D80:I80)</f>
        <v>10500</v>
      </c>
      <c r="D80" s="31">
        <v>0</v>
      </c>
      <c r="E80" s="31">
        <v>197</v>
      </c>
      <c r="F80" s="31">
        <v>6647</v>
      </c>
      <c r="G80" s="31">
        <v>3656</v>
      </c>
      <c r="H80" s="31">
        <v>0</v>
      </c>
      <c r="I80" s="31">
        <v>0</v>
      </c>
      <c r="J80" s="41">
        <f>D80*0.1</f>
        <v>0</v>
      </c>
      <c r="K80" s="41">
        <f>E80*0.125</f>
        <v>24.625</v>
      </c>
      <c r="L80" s="41">
        <f>F80*0.05</f>
        <v>332.35</v>
      </c>
      <c r="M80" s="41">
        <f>G80*0.075</f>
        <v>274.2</v>
      </c>
      <c r="N80" s="41">
        <f>H80*0.08</f>
        <v>0</v>
      </c>
      <c r="O80" s="41">
        <f>I80*0.1</f>
        <v>0</v>
      </c>
      <c r="P80" s="41">
        <f>SUM(J80:O80)</f>
        <v>631.175</v>
      </c>
      <c r="Q80" s="41"/>
      <c r="R80" s="41"/>
      <c r="S80" s="41">
        <f>P80-Q80+R80</f>
        <v>631.175</v>
      </c>
      <c r="T80" s="53">
        <f>ROUNDDOWN(S80*0.785,0)</f>
        <v>495</v>
      </c>
      <c r="U80" s="53">
        <f>ROUNDDOWN(T80*0.38,0)</f>
        <v>188</v>
      </c>
      <c r="V80" s="53">
        <f>T80-U80</f>
        <v>307</v>
      </c>
      <c r="W80" s="41"/>
    </row>
    <row r="81" s="4" customFormat="1" ht="28" hidden="1" customHeight="1" spans="1:23">
      <c r="A81" s="37" t="str">
        <f t="shared" si="66"/>
        <v>大埔县</v>
      </c>
      <c r="B81" s="36"/>
      <c r="C81" s="26">
        <f t="shared" si="68"/>
        <v>7060</v>
      </c>
      <c r="D81" s="26">
        <f t="shared" ref="D81:V81" si="69">SUM(D82)</f>
        <v>60</v>
      </c>
      <c r="E81" s="26">
        <f t="shared" si="69"/>
        <v>1250</v>
      </c>
      <c r="F81" s="26">
        <f t="shared" si="69"/>
        <v>3900</v>
      </c>
      <c r="G81" s="26">
        <f t="shared" si="69"/>
        <v>1850</v>
      </c>
      <c r="H81" s="26">
        <f t="shared" si="69"/>
        <v>0</v>
      </c>
      <c r="I81" s="26">
        <f t="shared" si="69"/>
        <v>0</v>
      </c>
      <c r="J81" s="40">
        <f t="shared" si="69"/>
        <v>6</v>
      </c>
      <c r="K81" s="40">
        <f t="shared" si="69"/>
        <v>156.25</v>
      </c>
      <c r="L81" s="40">
        <f t="shared" si="69"/>
        <v>195</v>
      </c>
      <c r="M81" s="40">
        <f t="shared" si="69"/>
        <v>138.75</v>
      </c>
      <c r="N81" s="40">
        <f t="shared" si="69"/>
        <v>0</v>
      </c>
      <c r="O81" s="40">
        <f t="shared" si="69"/>
        <v>0</v>
      </c>
      <c r="P81" s="40">
        <f t="shared" si="69"/>
        <v>496</v>
      </c>
      <c r="Q81" s="40">
        <f t="shared" si="69"/>
        <v>0</v>
      </c>
      <c r="R81" s="40">
        <f t="shared" si="69"/>
        <v>0</v>
      </c>
      <c r="S81" s="40">
        <f t="shared" si="69"/>
        <v>496</v>
      </c>
      <c r="T81" s="52">
        <f t="shared" si="69"/>
        <v>389</v>
      </c>
      <c r="U81" s="52">
        <f t="shared" si="69"/>
        <v>147</v>
      </c>
      <c r="V81" s="52">
        <f t="shared" si="69"/>
        <v>242</v>
      </c>
      <c r="W81" s="36"/>
    </row>
    <row r="82" s="4" customFormat="1" ht="28" hidden="1" customHeight="1" spans="1:23">
      <c r="A82" s="29" t="s">
        <v>109</v>
      </c>
      <c r="B82" s="30">
        <v>441422000</v>
      </c>
      <c r="C82" s="31">
        <f t="shared" si="68"/>
        <v>7060</v>
      </c>
      <c r="D82" s="31">
        <v>60</v>
      </c>
      <c r="E82" s="31">
        <v>1250</v>
      </c>
      <c r="F82" s="31">
        <v>3900</v>
      </c>
      <c r="G82" s="31">
        <v>1850</v>
      </c>
      <c r="H82" s="31">
        <v>0</v>
      </c>
      <c r="I82" s="31">
        <v>0</v>
      </c>
      <c r="J82" s="41">
        <f>D82*0.1</f>
        <v>6</v>
      </c>
      <c r="K82" s="41">
        <f>E82*0.125</f>
        <v>156.25</v>
      </c>
      <c r="L82" s="41">
        <f>F82*0.05</f>
        <v>195</v>
      </c>
      <c r="M82" s="41">
        <f>G82*0.075</f>
        <v>138.75</v>
      </c>
      <c r="N82" s="41">
        <f>H82*0.08</f>
        <v>0</v>
      </c>
      <c r="O82" s="41">
        <f>I82*0.1</f>
        <v>0</v>
      </c>
      <c r="P82" s="41">
        <f>SUM(J82:O82)</f>
        <v>496</v>
      </c>
      <c r="Q82" s="41"/>
      <c r="R82" s="41"/>
      <c r="S82" s="41">
        <f>P82-Q82+R82</f>
        <v>496</v>
      </c>
      <c r="T82" s="53">
        <f>ROUNDDOWN(S82*0.785,0)</f>
        <v>389</v>
      </c>
      <c r="U82" s="53">
        <f>ROUNDDOWN(T82*0.38,0)</f>
        <v>147</v>
      </c>
      <c r="V82" s="53">
        <f>T82-U82</f>
        <v>242</v>
      </c>
      <c r="W82" s="41"/>
    </row>
    <row r="83" s="4" customFormat="1" ht="28" hidden="1" customHeight="1" spans="1:23">
      <c r="A83" s="37" t="str">
        <f t="shared" si="66"/>
        <v>丰顺县</v>
      </c>
      <c r="B83" s="36"/>
      <c r="C83" s="26">
        <f t="shared" si="68"/>
        <v>10060</v>
      </c>
      <c r="D83" s="26">
        <f t="shared" ref="D83:V83" si="70">SUM(D84)</f>
        <v>60</v>
      </c>
      <c r="E83" s="26">
        <f t="shared" si="70"/>
        <v>1500</v>
      </c>
      <c r="F83" s="26">
        <f t="shared" si="70"/>
        <v>6000</v>
      </c>
      <c r="G83" s="26">
        <f t="shared" si="70"/>
        <v>2500</v>
      </c>
      <c r="H83" s="26">
        <f t="shared" si="70"/>
        <v>0</v>
      </c>
      <c r="I83" s="26">
        <f t="shared" si="70"/>
        <v>0</v>
      </c>
      <c r="J83" s="40">
        <f t="shared" si="70"/>
        <v>6</v>
      </c>
      <c r="K83" s="40">
        <f t="shared" si="70"/>
        <v>187.5</v>
      </c>
      <c r="L83" s="40">
        <f t="shared" si="70"/>
        <v>300</v>
      </c>
      <c r="M83" s="40">
        <f t="shared" si="70"/>
        <v>187.5</v>
      </c>
      <c r="N83" s="40">
        <f t="shared" si="70"/>
        <v>0</v>
      </c>
      <c r="O83" s="40">
        <f t="shared" si="70"/>
        <v>0</v>
      </c>
      <c r="P83" s="40">
        <f t="shared" si="70"/>
        <v>681</v>
      </c>
      <c r="Q83" s="40">
        <f t="shared" si="70"/>
        <v>0</v>
      </c>
      <c r="R83" s="40">
        <f t="shared" si="70"/>
        <v>0</v>
      </c>
      <c r="S83" s="40">
        <f t="shared" si="70"/>
        <v>681</v>
      </c>
      <c r="T83" s="52">
        <f t="shared" si="70"/>
        <v>534</v>
      </c>
      <c r="U83" s="52">
        <f t="shared" si="70"/>
        <v>202</v>
      </c>
      <c r="V83" s="52">
        <f t="shared" si="70"/>
        <v>332</v>
      </c>
      <c r="W83" s="36"/>
    </row>
    <row r="84" s="4" customFormat="1" ht="28" hidden="1" customHeight="1" spans="1:23">
      <c r="A84" s="29" t="s">
        <v>110</v>
      </c>
      <c r="B84" s="30">
        <v>441423000</v>
      </c>
      <c r="C84" s="31">
        <f t="shared" si="68"/>
        <v>10060</v>
      </c>
      <c r="D84" s="31">
        <v>60</v>
      </c>
      <c r="E84" s="31">
        <v>1500</v>
      </c>
      <c r="F84" s="31">
        <v>6000</v>
      </c>
      <c r="G84" s="31">
        <v>2500</v>
      </c>
      <c r="H84" s="31">
        <v>0</v>
      </c>
      <c r="I84" s="31">
        <v>0</v>
      </c>
      <c r="J84" s="41">
        <f>D84*0.1</f>
        <v>6</v>
      </c>
      <c r="K84" s="41">
        <f>E84*0.125</f>
        <v>187.5</v>
      </c>
      <c r="L84" s="41">
        <f>F84*0.05</f>
        <v>300</v>
      </c>
      <c r="M84" s="41">
        <f>G84*0.075</f>
        <v>187.5</v>
      </c>
      <c r="N84" s="41">
        <f>H84*0.08</f>
        <v>0</v>
      </c>
      <c r="O84" s="41">
        <f>I84*0.1</f>
        <v>0</v>
      </c>
      <c r="P84" s="41">
        <f>SUM(J84:O84)</f>
        <v>681</v>
      </c>
      <c r="Q84" s="41"/>
      <c r="R84" s="41"/>
      <c r="S84" s="41">
        <f>P84-Q84+R84</f>
        <v>681</v>
      </c>
      <c r="T84" s="53">
        <f>ROUNDDOWN(S84*0.785,0)</f>
        <v>534</v>
      </c>
      <c r="U84" s="53">
        <f>ROUNDDOWN(T84*0.38,0)</f>
        <v>202</v>
      </c>
      <c r="V84" s="53">
        <f>T84-U84</f>
        <v>332</v>
      </c>
      <c r="W84" s="41"/>
    </row>
    <row r="85" s="4" customFormat="1" ht="28" hidden="1" customHeight="1" spans="1:23">
      <c r="A85" s="37" t="str">
        <f>A86</f>
        <v>五华县</v>
      </c>
      <c r="B85" s="36"/>
      <c r="C85" s="26">
        <f t="shared" si="68"/>
        <v>23075</v>
      </c>
      <c r="D85" s="26">
        <f t="shared" ref="D85:V85" si="71">SUM(D86)</f>
        <v>237</v>
      </c>
      <c r="E85" s="26">
        <f t="shared" si="71"/>
        <v>3789</v>
      </c>
      <c r="F85" s="26">
        <f t="shared" si="71"/>
        <v>14047</v>
      </c>
      <c r="G85" s="26">
        <f t="shared" si="71"/>
        <v>5002</v>
      </c>
      <c r="H85" s="26">
        <f t="shared" si="71"/>
        <v>0</v>
      </c>
      <c r="I85" s="26">
        <f t="shared" si="71"/>
        <v>0</v>
      </c>
      <c r="J85" s="40">
        <f t="shared" si="71"/>
        <v>23.7</v>
      </c>
      <c r="K85" s="40">
        <f t="shared" si="71"/>
        <v>473.625</v>
      </c>
      <c r="L85" s="40">
        <f t="shared" si="71"/>
        <v>702.35</v>
      </c>
      <c r="M85" s="40">
        <f t="shared" si="71"/>
        <v>375.15</v>
      </c>
      <c r="N85" s="40">
        <f t="shared" si="71"/>
        <v>0</v>
      </c>
      <c r="O85" s="40">
        <f t="shared" si="71"/>
        <v>0</v>
      </c>
      <c r="P85" s="40">
        <f t="shared" si="71"/>
        <v>1574.825</v>
      </c>
      <c r="Q85" s="40">
        <f t="shared" si="71"/>
        <v>0</v>
      </c>
      <c r="R85" s="40">
        <f t="shared" si="71"/>
        <v>0</v>
      </c>
      <c r="S85" s="40">
        <f t="shared" si="71"/>
        <v>1574.825</v>
      </c>
      <c r="T85" s="52">
        <f t="shared" si="71"/>
        <v>1236</v>
      </c>
      <c r="U85" s="52">
        <f t="shared" si="71"/>
        <v>469</v>
      </c>
      <c r="V85" s="52">
        <f t="shared" si="71"/>
        <v>767</v>
      </c>
      <c r="W85" s="36"/>
    </row>
    <row r="86" s="4" customFormat="1" ht="28" hidden="1" customHeight="1" spans="1:23">
      <c r="A86" s="29" t="s">
        <v>111</v>
      </c>
      <c r="B86" s="30">
        <v>441424000</v>
      </c>
      <c r="C86" s="31">
        <f t="shared" si="68"/>
        <v>23075</v>
      </c>
      <c r="D86" s="31">
        <v>237</v>
      </c>
      <c r="E86" s="31">
        <v>3789</v>
      </c>
      <c r="F86" s="31">
        <v>14047</v>
      </c>
      <c r="G86" s="31">
        <v>5002</v>
      </c>
      <c r="H86" s="31">
        <v>0</v>
      </c>
      <c r="I86" s="31">
        <v>0</v>
      </c>
      <c r="J86" s="41">
        <f>D86*0.1</f>
        <v>23.7</v>
      </c>
      <c r="K86" s="41">
        <f>E86*0.125</f>
        <v>473.625</v>
      </c>
      <c r="L86" s="41">
        <f>F86*0.05</f>
        <v>702.35</v>
      </c>
      <c r="M86" s="41">
        <f>G86*0.075</f>
        <v>375.15</v>
      </c>
      <c r="N86" s="41">
        <f>H86*0.08</f>
        <v>0</v>
      </c>
      <c r="O86" s="41">
        <f>I86*0.1</f>
        <v>0</v>
      </c>
      <c r="P86" s="41">
        <f>SUM(J86:O86)</f>
        <v>1574.825</v>
      </c>
      <c r="Q86" s="41"/>
      <c r="R86" s="41"/>
      <c r="S86" s="41">
        <f>P86-Q86+R86</f>
        <v>1574.825</v>
      </c>
      <c r="T86" s="53">
        <f>ROUNDDOWN(S86*0.785,0)</f>
        <v>1236</v>
      </c>
      <c r="U86" s="53">
        <f>ROUNDDOWN(T86*0.38,0)</f>
        <v>469</v>
      </c>
      <c r="V86" s="53">
        <f>T86-U86</f>
        <v>767</v>
      </c>
      <c r="W86" s="41"/>
    </row>
    <row r="87" s="4" customFormat="1" ht="28" hidden="1" customHeight="1" spans="1:23">
      <c r="A87" s="35" t="s">
        <v>112</v>
      </c>
      <c r="B87" s="36"/>
      <c r="C87" s="26">
        <f t="shared" si="68"/>
        <v>17707</v>
      </c>
      <c r="D87" s="26">
        <f t="shared" ref="D87:V87" si="72">SUM(D88:D94)</f>
        <v>312</v>
      </c>
      <c r="E87" s="26">
        <f t="shared" si="72"/>
        <v>2586</v>
      </c>
      <c r="F87" s="26">
        <f t="shared" si="72"/>
        <v>11395</v>
      </c>
      <c r="G87" s="26">
        <f t="shared" si="72"/>
        <v>3297</v>
      </c>
      <c r="H87" s="26">
        <f t="shared" si="72"/>
        <v>48</v>
      </c>
      <c r="I87" s="26">
        <f t="shared" si="72"/>
        <v>69</v>
      </c>
      <c r="J87" s="40">
        <f t="shared" si="72"/>
        <v>31.2</v>
      </c>
      <c r="K87" s="40">
        <f t="shared" si="72"/>
        <v>323.25</v>
      </c>
      <c r="L87" s="40">
        <f t="shared" si="72"/>
        <v>569.75</v>
      </c>
      <c r="M87" s="40">
        <f t="shared" si="72"/>
        <v>247.275</v>
      </c>
      <c r="N87" s="40">
        <f t="shared" si="72"/>
        <v>3.84</v>
      </c>
      <c r="O87" s="40">
        <f t="shared" si="72"/>
        <v>6.9</v>
      </c>
      <c r="P87" s="40">
        <f t="shared" si="72"/>
        <v>1182.215</v>
      </c>
      <c r="Q87" s="40">
        <f t="shared" si="72"/>
        <v>5.8875</v>
      </c>
      <c r="R87" s="40">
        <f t="shared" si="72"/>
        <v>0</v>
      </c>
      <c r="S87" s="40">
        <f t="shared" si="72"/>
        <v>1176.3275</v>
      </c>
      <c r="T87" s="52">
        <f t="shared" si="72"/>
        <v>919</v>
      </c>
      <c r="U87" s="52">
        <f t="shared" si="72"/>
        <v>345</v>
      </c>
      <c r="V87" s="52">
        <f t="shared" si="72"/>
        <v>574</v>
      </c>
      <c r="W87" s="40"/>
    </row>
    <row r="88" s="4" customFormat="1" ht="28" hidden="1" customHeight="1" spans="1:23">
      <c r="A88" s="29" t="s">
        <v>113</v>
      </c>
      <c r="B88" s="30">
        <v>441300000</v>
      </c>
      <c r="C88" s="31">
        <f t="shared" si="68"/>
        <v>137</v>
      </c>
      <c r="D88" s="31">
        <v>14</v>
      </c>
      <c r="E88" s="31">
        <v>60</v>
      </c>
      <c r="F88" s="31">
        <v>11</v>
      </c>
      <c r="G88" s="31">
        <v>52</v>
      </c>
      <c r="H88" s="31">
        <v>0</v>
      </c>
      <c r="I88" s="31">
        <v>0</v>
      </c>
      <c r="J88" s="41">
        <f>D88*0.1</f>
        <v>1.4</v>
      </c>
      <c r="K88" s="41">
        <f>E88*0.125</f>
        <v>7.5</v>
      </c>
      <c r="L88" s="41">
        <f>F88*0.05</f>
        <v>0.55</v>
      </c>
      <c r="M88" s="41">
        <f>G88*0.075</f>
        <v>3.9</v>
      </c>
      <c r="N88" s="41">
        <f>H88*0.08</f>
        <v>0</v>
      </c>
      <c r="O88" s="41">
        <f>I88*0.1</f>
        <v>0</v>
      </c>
      <c r="P88" s="41">
        <f>SUM(J88:O88)</f>
        <v>13.35</v>
      </c>
      <c r="Q88" s="41">
        <v>5.8875</v>
      </c>
      <c r="R88" s="41"/>
      <c r="S88" s="41">
        <f>P88-Q88+R88</f>
        <v>7.4625</v>
      </c>
      <c r="T88" s="53">
        <f>ROUNDDOWN(S88*0.785,0)</f>
        <v>5</v>
      </c>
      <c r="U88" s="53">
        <f>ROUNDDOWN(T88*0.38,0)</f>
        <v>1</v>
      </c>
      <c r="V88" s="53">
        <f>T88-U88</f>
        <v>4</v>
      </c>
      <c r="W88" s="41"/>
    </row>
    <row r="89" s="4" customFormat="1" ht="28" hidden="1" customHeight="1" spans="1:23">
      <c r="A89" s="29" t="s">
        <v>114</v>
      </c>
      <c r="B89" s="30">
        <v>441300000</v>
      </c>
      <c r="C89" s="31">
        <v>1112</v>
      </c>
      <c r="D89" s="31">
        <v>17</v>
      </c>
      <c r="E89" s="31">
        <v>106</v>
      </c>
      <c r="F89" s="31">
        <v>754</v>
      </c>
      <c r="G89" s="31">
        <v>235</v>
      </c>
      <c r="H89" s="31">
        <v>0</v>
      </c>
      <c r="I89" s="31">
        <v>0</v>
      </c>
      <c r="J89" s="41">
        <v>1.7</v>
      </c>
      <c r="K89" s="41">
        <v>13.25</v>
      </c>
      <c r="L89" s="41">
        <v>37.7</v>
      </c>
      <c r="M89" s="41">
        <v>17.625</v>
      </c>
      <c r="N89" s="41">
        <v>0</v>
      </c>
      <c r="O89" s="41">
        <v>0</v>
      </c>
      <c r="P89" s="41">
        <v>70.275</v>
      </c>
      <c r="Q89" s="41"/>
      <c r="R89" s="41"/>
      <c r="S89" s="41">
        <v>70.275</v>
      </c>
      <c r="T89" s="53">
        <v>55</v>
      </c>
      <c r="U89" s="53">
        <v>20</v>
      </c>
      <c r="V89" s="53">
        <v>35</v>
      </c>
      <c r="W89" s="41" t="s">
        <v>61</v>
      </c>
    </row>
    <row r="90" s="4" customFormat="1" ht="28" hidden="1" customHeight="1" spans="1:23">
      <c r="A90" s="29" t="s">
        <v>115</v>
      </c>
      <c r="B90" s="30">
        <v>441300000</v>
      </c>
      <c r="C90" s="31">
        <v>357</v>
      </c>
      <c r="D90" s="31">
        <v>1</v>
      </c>
      <c r="E90" s="31">
        <v>45</v>
      </c>
      <c r="F90" s="31">
        <v>264</v>
      </c>
      <c r="G90" s="31">
        <v>47</v>
      </c>
      <c r="H90" s="31">
        <v>0</v>
      </c>
      <c r="I90" s="31">
        <v>0</v>
      </c>
      <c r="J90" s="41">
        <v>0.1</v>
      </c>
      <c r="K90" s="41">
        <v>5.625</v>
      </c>
      <c r="L90" s="41">
        <v>13.2</v>
      </c>
      <c r="M90" s="41">
        <v>3.525</v>
      </c>
      <c r="N90" s="41">
        <v>0</v>
      </c>
      <c r="O90" s="41">
        <v>0</v>
      </c>
      <c r="P90" s="41">
        <v>22.45</v>
      </c>
      <c r="Q90" s="41"/>
      <c r="R90" s="41"/>
      <c r="S90" s="41">
        <v>22.45</v>
      </c>
      <c r="T90" s="53">
        <v>17</v>
      </c>
      <c r="U90" s="53">
        <v>6</v>
      </c>
      <c r="V90" s="53">
        <v>11</v>
      </c>
      <c r="W90" s="41" t="s">
        <v>61</v>
      </c>
    </row>
    <row r="91" s="4" customFormat="1" ht="28" hidden="1" customHeight="1" spans="1:23">
      <c r="A91" s="29" t="s">
        <v>116</v>
      </c>
      <c r="B91" s="30">
        <v>441302000</v>
      </c>
      <c r="C91" s="31">
        <f t="shared" ref="C91:C98" si="73">SUM(D91:I91)</f>
        <v>2493</v>
      </c>
      <c r="D91" s="31">
        <v>20</v>
      </c>
      <c r="E91" s="31">
        <v>267</v>
      </c>
      <c r="F91" s="31">
        <v>1623</v>
      </c>
      <c r="G91" s="31">
        <v>583</v>
      </c>
      <c r="H91" s="31">
        <v>0</v>
      </c>
      <c r="I91" s="31">
        <v>0</v>
      </c>
      <c r="J91" s="41">
        <f>D91*0.1</f>
        <v>2</v>
      </c>
      <c r="K91" s="41">
        <f>E91*0.125</f>
        <v>33.375</v>
      </c>
      <c r="L91" s="41">
        <f>F91*0.05</f>
        <v>81.15</v>
      </c>
      <c r="M91" s="41">
        <f>G91*0.075</f>
        <v>43.725</v>
      </c>
      <c r="N91" s="41">
        <f>H91*0.08</f>
        <v>0</v>
      </c>
      <c r="O91" s="41">
        <f>I91*0.1</f>
        <v>0</v>
      </c>
      <c r="P91" s="41">
        <f>SUM(J91:O91)</f>
        <v>160.25</v>
      </c>
      <c r="Q91" s="41"/>
      <c r="R91" s="41"/>
      <c r="S91" s="41">
        <f>P91-Q91+R91</f>
        <v>160.25</v>
      </c>
      <c r="T91" s="53">
        <f>ROUNDDOWN(S91*0.785,0)</f>
        <v>125</v>
      </c>
      <c r="U91" s="53">
        <f>ROUNDDOWN(T91*0.38,0)</f>
        <v>47</v>
      </c>
      <c r="V91" s="53">
        <f>T91-U91</f>
        <v>78</v>
      </c>
      <c r="W91" s="41"/>
    </row>
    <row r="92" s="4" customFormat="1" ht="28" hidden="1" customHeight="1" spans="1:23">
      <c r="A92" s="29" t="s">
        <v>117</v>
      </c>
      <c r="B92" s="30">
        <v>441303000</v>
      </c>
      <c r="C92" s="31">
        <f t="shared" si="73"/>
        <v>1213</v>
      </c>
      <c r="D92" s="31">
        <v>26</v>
      </c>
      <c r="E92" s="31">
        <v>137</v>
      </c>
      <c r="F92" s="31">
        <v>800</v>
      </c>
      <c r="G92" s="31">
        <v>250</v>
      </c>
      <c r="H92" s="31">
        <v>0</v>
      </c>
      <c r="I92" s="31">
        <v>0</v>
      </c>
      <c r="J92" s="41">
        <f>D92*0.1</f>
        <v>2.6</v>
      </c>
      <c r="K92" s="41">
        <f>E92*0.125</f>
        <v>17.125</v>
      </c>
      <c r="L92" s="41">
        <f>F92*0.05</f>
        <v>40</v>
      </c>
      <c r="M92" s="41">
        <f>G92*0.075</f>
        <v>18.75</v>
      </c>
      <c r="N92" s="41">
        <f>H92*0.08</f>
        <v>0</v>
      </c>
      <c r="O92" s="41">
        <f>I92*0.1</f>
        <v>0</v>
      </c>
      <c r="P92" s="41">
        <f>SUM(J92:O92)</f>
        <v>78.475</v>
      </c>
      <c r="Q92" s="41"/>
      <c r="R92" s="41"/>
      <c r="S92" s="41">
        <f>P92-Q92+R92</f>
        <v>78.475</v>
      </c>
      <c r="T92" s="53">
        <f>ROUNDDOWN(S92*0.785,0)</f>
        <v>61</v>
      </c>
      <c r="U92" s="53">
        <f>ROUNDDOWN(T92*0.38,0)</f>
        <v>23</v>
      </c>
      <c r="V92" s="53">
        <f>T92-U92</f>
        <v>38</v>
      </c>
      <c r="W92" s="41"/>
    </row>
    <row r="93" s="4" customFormat="1" ht="28" hidden="1" customHeight="1" spans="1:23">
      <c r="A93" s="29" t="s">
        <v>118</v>
      </c>
      <c r="B93" s="30">
        <v>441323000</v>
      </c>
      <c r="C93" s="31">
        <f t="shared" si="73"/>
        <v>9798</v>
      </c>
      <c r="D93" s="31">
        <v>97</v>
      </c>
      <c r="E93" s="31">
        <v>1664</v>
      </c>
      <c r="F93" s="31">
        <v>6432</v>
      </c>
      <c r="G93" s="31">
        <v>1605</v>
      </c>
      <c r="H93" s="31">
        <v>0</v>
      </c>
      <c r="I93" s="31">
        <v>0</v>
      </c>
      <c r="J93" s="41">
        <f>D93*0.1</f>
        <v>9.7</v>
      </c>
      <c r="K93" s="41">
        <f>E93*0.125</f>
        <v>208</v>
      </c>
      <c r="L93" s="41">
        <f>F93*0.05</f>
        <v>321.6</v>
      </c>
      <c r="M93" s="41">
        <f>G93*0.075</f>
        <v>120.375</v>
      </c>
      <c r="N93" s="41">
        <f>H93*0.08</f>
        <v>0</v>
      </c>
      <c r="O93" s="41">
        <f>I93*0.1</f>
        <v>0</v>
      </c>
      <c r="P93" s="41">
        <f>SUM(J93:O93)</f>
        <v>659.675</v>
      </c>
      <c r="Q93" s="41"/>
      <c r="R93" s="41"/>
      <c r="S93" s="41">
        <f>P93-Q93+R93</f>
        <v>659.675</v>
      </c>
      <c r="T93" s="53">
        <f>ROUNDDOWN(S93*0.785,0)</f>
        <v>517</v>
      </c>
      <c r="U93" s="53">
        <f>ROUNDDOWN(T93*0.38,0)</f>
        <v>196</v>
      </c>
      <c r="V93" s="53">
        <f>T93-U93</f>
        <v>321</v>
      </c>
      <c r="W93" s="41"/>
    </row>
    <row r="94" s="4" customFormat="1" ht="28" hidden="1" customHeight="1" spans="1:23">
      <c r="A94" s="29" t="s">
        <v>119</v>
      </c>
      <c r="B94" s="30">
        <v>441324000</v>
      </c>
      <c r="C94" s="31">
        <f t="shared" si="73"/>
        <v>2597</v>
      </c>
      <c r="D94" s="31">
        <v>137</v>
      </c>
      <c r="E94" s="31">
        <v>307</v>
      </c>
      <c r="F94" s="31">
        <v>1511</v>
      </c>
      <c r="G94" s="31">
        <v>525</v>
      </c>
      <c r="H94" s="31">
        <v>48</v>
      </c>
      <c r="I94" s="31">
        <v>69</v>
      </c>
      <c r="J94" s="41">
        <f>D94*0.1</f>
        <v>13.7</v>
      </c>
      <c r="K94" s="41">
        <f>E94*0.125</f>
        <v>38.375</v>
      </c>
      <c r="L94" s="41">
        <f>F94*0.05</f>
        <v>75.55</v>
      </c>
      <c r="M94" s="41">
        <f>G94*0.075</f>
        <v>39.375</v>
      </c>
      <c r="N94" s="41">
        <f>H94*0.08</f>
        <v>3.84</v>
      </c>
      <c r="O94" s="41">
        <f>I94*0.1</f>
        <v>6.9</v>
      </c>
      <c r="P94" s="41">
        <f>SUM(J94:O94)</f>
        <v>177.74</v>
      </c>
      <c r="Q94" s="41"/>
      <c r="R94" s="41"/>
      <c r="S94" s="41">
        <f>P94-Q94+R94</f>
        <v>177.74</v>
      </c>
      <c r="T94" s="53">
        <f>ROUNDDOWN(S94*0.785,0)</f>
        <v>139</v>
      </c>
      <c r="U94" s="53">
        <f>ROUNDDOWN(T94*0.38,0)</f>
        <v>52</v>
      </c>
      <c r="V94" s="53">
        <f>T94-U94</f>
        <v>87</v>
      </c>
      <c r="W94" s="41"/>
    </row>
    <row r="95" s="4" customFormat="1" ht="28" hidden="1" customHeight="1" spans="1:23">
      <c r="A95" s="37" t="str">
        <f>A96</f>
        <v>博罗县</v>
      </c>
      <c r="B95" s="36"/>
      <c r="C95" s="26">
        <f t="shared" si="73"/>
        <v>8845</v>
      </c>
      <c r="D95" s="26">
        <f t="shared" ref="D95:V95" si="74">SUM(D96)</f>
        <v>443</v>
      </c>
      <c r="E95" s="26">
        <f t="shared" si="74"/>
        <v>2301</v>
      </c>
      <c r="F95" s="26">
        <f t="shared" si="74"/>
        <v>5566</v>
      </c>
      <c r="G95" s="26">
        <f t="shared" si="74"/>
        <v>535</v>
      </c>
      <c r="H95" s="26">
        <f t="shared" si="74"/>
        <v>0</v>
      </c>
      <c r="I95" s="26">
        <f t="shared" si="74"/>
        <v>0</v>
      </c>
      <c r="J95" s="40">
        <f t="shared" si="74"/>
        <v>44.3</v>
      </c>
      <c r="K95" s="40">
        <f t="shared" si="74"/>
        <v>287.625</v>
      </c>
      <c r="L95" s="40">
        <f t="shared" si="74"/>
        <v>278.3</v>
      </c>
      <c r="M95" s="40">
        <f t="shared" si="74"/>
        <v>40.125</v>
      </c>
      <c r="N95" s="40">
        <f t="shared" si="74"/>
        <v>0</v>
      </c>
      <c r="O95" s="40">
        <f t="shared" si="74"/>
        <v>0</v>
      </c>
      <c r="P95" s="40">
        <f t="shared" si="74"/>
        <v>650.35</v>
      </c>
      <c r="Q95" s="40">
        <f t="shared" si="74"/>
        <v>384.475</v>
      </c>
      <c r="R95" s="40">
        <f t="shared" si="74"/>
        <v>0</v>
      </c>
      <c r="S95" s="40">
        <f t="shared" si="74"/>
        <v>265.875</v>
      </c>
      <c r="T95" s="52">
        <f t="shared" si="74"/>
        <v>208</v>
      </c>
      <c r="U95" s="52">
        <f t="shared" si="74"/>
        <v>79</v>
      </c>
      <c r="V95" s="52">
        <f t="shared" si="74"/>
        <v>129</v>
      </c>
      <c r="W95" s="36"/>
    </row>
    <row r="96" s="4" customFormat="1" ht="28" hidden="1" customHeight="1" spans="1:23">
      <c r="A96" s="29" t="s">
        <v>120</v>
      </c>
      <c r="B96" s="30">
        <v>441322000</v>
      </c>
      <c r="C96" s="31">
        <f t="shared" si="73"/>
        <v>8845</v>
      </c>
      <c r="D96" s="31">
        <v>443</v>
      </c>
      <c r="E96" s="31">
        <v>2301</v>
      </c>
      <c r="F96" s="31">
        <v>5566</v>
      </c>
      <c r="G96" s="31">
        <v>535</v>
      </c>
      <c r="H96" s="31">
        <v>0</v>
      </c>
      <c r="I96" s="31">
        <v>0</v>
      </c>
      <c r="J96" s="41">
        <f>D96*0.1</f>
        <v>44.3</v>
      </c>
      <c r="K96" s="41">
        <f>E96*0.125</f>
        <v>287.625</v>
      </c>
      <c r="L96" s="41">
        <f>F96*0.05</f>
        <v>278.3</v>
      </c>
      <c r="M96" s="41">
        <f>G96*0.075</f>
        <v>40.125</v>
      </c>
      <c r="N96" s="41">
        <f>H96*0.08</f>
        <v>0</v>
      </c>
      <c r="O96" s="41">
        <f>I96*0.1</f>
        <v>0</v>
      </c>
      <c r="P96" s="41">
        <f>SUM(J96:O96)</f>
        <v>650.35</v>
      </c>
      <c r="Q96" s="41">
        <v>384.475</v>
      </c>
      <c r="R96" s="41"/>
      <c r="S96" s="41">
        <f>P96-Q96+R96</f>
        <v>265.875</v>
      </c>
      <c r="T96" s="53">
        <f>ROUNDDOWN(S96*0.785,0)</f>
        <v>208</v>
      </c>
      <c r="U96" s="53">
        <f>ROUNDDOWN(T96*0.38,0)</f>
        <v>79</v>
      </c>
      <c r="V96" s="53">
        <f>T96-U96</f>
        <v>129</v>
      </c>
      <c r="W96" s="41"/>
    </row>
    <row r="97" s="4" customFormat="1" ht="28" hidden="1" customHeight="1" spans="1:23">
      <c r="A97" s="35" t="s">
        <v>121</v>
      </c>
      <c r="B97" s="36"/>
      <c r="C97" s="26">
        <f t="shared" si="73"/>
        <v>3530</v>
      </c>
      <c r="D97" s="26">
        <f>SUM(D98:D101)</f>
        <v>3</v>
      </c>
      <c r="E97" s="26">
        <f>SUM(E98:E101)</f>
        <v>71</v>
      </c>
      <c r="F97" s="26">
        <f t="shared" ref="E97:V97" si="75">SUM(F98:F101)</f>
        <v>2308</v>
      </c>
      <c r="G97" s="26">
        <f t="shared" si="75"/>
        <v>1148</v>
      </c>
      <c r="H97" s="26">
        <f t="shared" si="75"/>
        <v>0</v>
      </c>
      <c r="I97" s="26">
        <f t="shared" si="75"/>
        <v>0</v>
      </c>
      <c r="J97" s="40">
        <f t="shared" si="75"/>
        <v>0.3</v>
      </c>
      <c r="K97" s="40">
        <f t="shared" si="75"/>
        <v>8.875</v>
      </c>
      <c r="L97" s="40">
        <f t="shared" si="75"/>
        <v>115.4</v>
      </c>
      <c r="M97" s="40">
        <f t="shared" si="75"/>
        <v>86.1</v>
      </c>
      <c r="N97" s="40">
        <f t="shared" si="75"/>
        <v>0</v>
      </c>
      <c r="O97" s="40">
        <f t="shared" si="75"/>
        <v>0</v>
      </c>
      <c r="P97" s="40">
        <f t="shared" si="75"/>
        <v>210.675</v>
      </c>
      <c r="Q97" s="40">
        <f t="shared" si="75"/>
        <v>0</v>
      </c>
      <c r="R97" s="40">
        <f t="shared" si="75"/>
        <v>0</v>
      </c>
      <c r="S97" s="40">
        <f t="shared" si="75"/>
        <v>210.675</v>
      </c>
      <c r="T97" s="52">
        <f t="shared" si="75"/>
        <v>164</v>
      </c>
      <c r="U97" s="52">
        <f t="shared" si="75"/>
        <v>61</v>
      </c>
      <c r="V97" s="52">
        <f t="shared" si="75"/>
        <v>103</v>
      </c>
      <c r="W97" s="40"/>
    </row>
    <row r="98" s="4" customFormat="1" ht="28" hidden="1" customHeight="1" spans="1:23">
      <c r="A98" s="29" t="s">
        <v>122</v>
      </c>
      <c r="B98" s="30">
        <v>441500000</v>
      </c>
      <c r="C98" s="31">
        <f t="shared" si="73"/>
        <v>187</v>
      </c>
      <c r="D98" s="31">
        <v>3</v>
      </c>
      <c r="E98" s="31">
        <v>9</v>
      </c>
      <c r="F98" s="31">
        <v>98</v>
      </c>
      <c r="G98" s="31">
        <v>77</v>
      </c>
      <c r="H98" s="31">
        <v>0</v>
      </c>
      <c r="I98" s="31">
        <v>0</v>
      </c>
      <c r="J98" s="41">
        <f>D98*0.1</f>
        <v>0.3</v>
      </c>
      <c r="K98" s="41">
        <f>E98*0.125</f>
        <v>1.125</v>
      </c>
      <c r="L98" s="41">
        <f>F98*0.05</f>
        <v>4.9</v>
      </c>
      <c r="M98" s="41">
        <f>G98*0.075</f>
        <v>5.775</v>
      </c>
      <c r="N98" s="41">
        <f>H98*0.08</f>
        <v>0</v>
      </c>
      <c r="O98" s="41">
        <f>I98*0.1</f>
        <v>0</v>
      </c>
      <c r="P98" s="41">
        <f>SUM(J98:O98)</f>
        <v>12.1</v>
      </c>
      <c r="Q98" s="41"/>
      <c r="R98" s="41"/>
      <c r="S98" s="41">
        <f>P98-Q98+R98</f>
        <v>12.1</v>
      </c>
      <c r="T98" s="53">
        <f>ROUNDDOWN(S98*0.785,0)</f>
        <v>9</v>
      </c>
      <c r="U98" s="53">
        <f>ROUNDDOWN(T98*0.38,0)</f>
        <v>3</v>
      </c>
      <c r="V98" s="53">
        <f>T98-U98</f>
        <v>6</v>
      </c>
      <c r="W98" s="41"/>
    </row>
    <row r="99" s="4" customFormat="1" ht="28" hidden="1" customHeight="1" spans="1:23">
      <c r="A99" s="29" t="s">
        <v>123</v>
      </c>
      <c r="B99" s="30">
        <v>441500000</v>
      </c>
      <c r="C99" s="31">
        <v>519</v>
      </c>
      <c r="D99" s="31">
        <v>0</v>
      </c>
      <c r="E99" s="31">
        <v>0</v>
      </c>
      <c r="F99" s="31">
        <v>310</v>
      </c>
      <c r="G99" s="31">
        <v>209</v>
      </c>
      <c r="H99" s="31">
        <v>0</v>
      </c>
      <c r="I99" s="31">
        <v>0</v>
      </c>
      <c r="J99" s="41">
        <v>0</v>
      </c>
      <c r="K99" s="41">
        <v>0</v>
      </c>
      <c r="L99" s="41">
        <v>15.5</v>
      </c>
      <c r="M99" s="41">
        <v>15.675</v>
      </c>
      <c r="N99" s="41">
        <v>0</v>
      </c>
      <c r="O99" s="41">
        <v>0</v>
      </c>
      <c r="P99" s="41">
        <v>31.175</v>
      </c>
      <c r="Q99" s="41"/>
      <c r="R99" s="41"/>
      <c r="S99" s="41">
        <v>31.175</v>
      </c>
      <c r="T99" s="53">
        <v>24</v>
      </c>
      <c r="U99" s="53">
        <v>9</v>
      </c>
      <c r="V99" s="53">
        <v>15</v>
      </c>
      <c r="W99" s="41" t="s">
        <v>61</v>
      </c>
    </row>
    <row r="100" s="4" customFormat="1" ht="28" hidden="1" customHeight="1" spans="1:23">
      <c r="A100" s="29" t="s">
        <v>124</v>
      </c>
      <c r="B100" s="30">
        <v>441500000</v>
      </c>
      <c r="C100" s="31">
        <v>266</v>
      </c>
      <c r="D100" s="31">
        <v>0</v>
      </c>
      <c r="E100" s="31">
        <v>0</v>
      </c>
      <c r="F100" s="31">
        <v>171</v>
      </c>
      <c r="G100" s="31">
        <v>95</v>
      </c>
      <c r="H100" s="31">
        <v>0</v>
      </c>
      <c r="I100" s="31">
        <v>0</v>
      </c>
      <c r="J100" s="41">
        <v>0</v>
      </c>
      <c r="K100" s="41">
        <v>0</v>
      </c>
      <c r="L100" s="41">
        <v>8.55</v>
      </c>
      <c r="M100" s="41">
        <v>7.125</v>
      </c>
      <c r="N100" s="41">
        <v>0</v>
      </c>
      <c r="O100" s="41">
        <v>0</v>
      </c>
      <c r="P100" s="41">
        <v>15.675</v>
      </c>
      <c r="Q100" s="41"/>
      <c r="R100" s="41"/>
      <c r="S100" s="41">
        <v>15.675</v>
      </c>
      <c r="T100" s="53">
        <v>12</v>
      </c>
      <c r="U100" s="53">
        <v>4</v>
      </c>
      <c r="V100" s="53">
        <v>8</v>
      </c>
      <c r="W100" s="41" t="s">
        <v>61</v>
      </c>
    </row>
    <row r="101" s="4" customFormat="1" ht="28" hidden="1" customHeight="1" spans="1:23">
      <c r="A101" s="29" t="s">
        <v>125</v>
      </c>
      <c r="B101" s="30">
        <v>441502000</v>
      </c>
      <c r="C101" s="31">
        <f t="shared" ref="C101:C107" si="76">SUM(D101:I101)</f>
        <v>2558</v>
      </c>
      <c r="D101" s="31">
        <v>0</v>
      </c>
      <c r="E101" s="31">
        <v>62</v>
      </c>
      <c r="F101" s="31">
        <v>1729</v>
      </c>
      <c r="G101" s="31">
        <v>767</v>
      </c>
      <c r="H101" s="31">
        <v>0</v>
      </c>
      <c r="I101" s="31">
        <v>0</v>
      </c>
      <c r="J101" s="41">
        <f>D101*0.1</f>
        <v>0</v>
      </c>
      <c r="K101" s="41">
        <f>E101*0.125</f>
        <v>7.75</v>
      </c>
      <c r="L101" s="41">
        <f>F101*0.05</f>
        <v>86.45</v>
      </c>
      <c r="M101" s="41">
        <f>G101*0.075</f>
        <v>57.525</v>
      </c>
      <c r="N101" s="41">
        <f>H101*0.08</f>
        <v>0</v>
      </c>
      <c r="O101" s="41">
        <f>I101*0.1</f>
        <v>0</v>
      </c>
      <c r="P101" s="41">
        <f>SUM(J101:O101)</f>
        <v>151.725</v>
      </c>
      <c r="Q101" s="41"/>
      <c r="R101" s="41"/>
      <c r="S101" s="41">
        <f>P101-Q101+R101</f>
        <v>151.725</v>
      </c>
      <c r="T101" s="53">
        <f>ROUNDDOWN(S101*0.785,0)</f>
        <v>119</v>
      </c>
      <c r="U101" s="53">
        <f>ROUNDDOWN(T101*0.38,0)</f>
        <v>45</v>
      </c>
      <c r="V101" s="53">
        <f>T101-U101</f>
        <v>74</v>
      </c>
      <c r="W101" s="41"/>
    </row>
    <row r="102" s="4" customFormat="1" ht="28" hidden="1" customHeight="1" spans="1:23">
      <c r="A102" s="37" t="str">
        <f>A103</f>
        <v>陆河县</v>
      </c>
      <c r="B102" s="36"/>
      <c r="C102" s="26">
        <f t="shared" si="76"/>
        <v>5375</v>
      </c>
      <c r="D102" s="26">
        <f t="shared" ref="D102:V102" si="77">SUM(D103)</f>
        <v>0</v>
      </c>
      <c r="E102" s="26">
        <f t="shared" si="77"/>
        <v>0</v>
      </c>
      <c r="F102" s="26">
        <f t="shared" si="77"/>
        <v>3605</v>
      </c>
      <c r="G102" s="26">
        <f t="shared" si="77"/>
        <v>1770</v>
      </c>
      <c r="H102" s="26">
        <f t="shared" si="77"/>
        <v>0</v>
      </c>
      <c r="I102" s="26">
        <f t="shared" si="77"/>
        <v>0</v>
      </c>
      <c r="J102" s="40">
        <f t="shared" si="77"/>
        <v>0</v>
      </c>
      <c r="K102" s="40">
        <f t="shared" si="77"/>
        <v>0</v>
      </c>
      <c r="L102" s="40">
        <f t="shared" si="77"/>
        <v>180.25</v>
      </c>
      <c r="M102" s="40">
        <f t="shared" si="77"/>
        <v>132.75</v>
      </c>
      <c r="N102" s="40">
        <f t="shared" si="77"/>
        <v>0</v>
      </c>
      <c r="O102" s="40">
        <f t="shared" si="77"/>
        <v>0</v>
      </c>
      <c r="P102" s="40">
        <f t="shared" si="77"/>
        <v>313</v>
      </c>
      <c r="Q102" s="40">
        <f t="shared" si="77"/>
        <v>0</v>
      </c>
      <c r="R102" s="40">
        <f t="shared" si="77"/>
        <v>0</v>
      </c>
      <c r="S102" s="40">
        <f t="shared" si="77"/>
        <v>313</v>
      </c>
      <c r="T102" s="52">
        <f t="shared" si="77"/>
        <v>245</v>
      </c>
      <c r="U102" s="52">
        <f t="shared" si="77"/>
        <v>93</v>
      </c>
      <c r="V102" s="52">
        <f t="shared" si="77"/>
        <v>152</v>
      </c>
      <c r="W102" s="36"/>
    </row>
    <row r="103" s="4" customFormat="1" ht="28" hidden="1" customHeight="1" spans="1:23">
      <c r="A103" s="29" t="s">
        <v>126</v>
      </c>
      <c r="B103" s="30">
        <v>441523000</v>
      </c>
      <c r="C103" s="31">
        <f t="shared" si="76"/>
        <v>5375</v>
      </c>
      <c r="D103" s="31">
        <v>0</v>
      </c>
      <c r="E103" s="31">
        <v>0</v>
      </c>
      <c r="F103" s="31">
        <v>3605</v>
      </c>
      <c r="G103" s="31">
        <v>1770</v>
      </c>
      <c r="H103" s="31">
        <v>0</v>
      </c>
      <c r="I103" s="31">
        <v>0</v>
      </c>
      <c r="J103" s="41">
        <f>D103*0.1</f>
        <v>0</v>
      </c>
      <c r="K103" s="41">
        <f>E103*0.125</f>
        <v>0</v>
      </c>
      <c r="L103" s="41">
        <f>F103*0.05</f>
        <v>180.25</v>
      </c>
      <c r="M103" s="41">
        <f>G103*0.075</f>
        <v>132.75</v>
      </c>
      <c r="N103" s="41">
        <f>H103*0.08</f>
        <v>0</v>
      </c>
      <c r="O103" s="41">
        <f>I103*0.1</f>
        <v>0</v>
      </c>
      <c r="P103" s="41">
        <f>SUM(J103:O103)</f>
        <v>313</v>
      </c>
      <c r="Q103" s="41"/>
      <c r="R103" s="41"/>
      <c r="S103" s="41">
        <f>P103-Q103+R103</f>
        <v>313</v>
      </c>
      <c r="T103" s="53">
        <f>ROUNDDOWN(S103*0.785,0)</f>
        <v>245</v>
      </c>
      <c r="U103" s="53">
        <f>ROUNDDOWN(T103*0.38,0)</f>
        <v>93</v>
      </c>
      <c r="V103" s="53">
        <f>T103-U103</f>
        <v>152</v>
      </c>
      <c r="W103" s="41"/>
    </row>
    <row r="104" s="4" customFormat="1" ht="28" hidden="1" customHeight="1" spans="1:23">
      <c r="A104" s="37" t="str">
        <f>A105</f>
        <v>海丰县</v>
      </c>
      <c r="B104" s="36"/>
      <c r="C104" s="26">
        <f t="shared" si="76"/>
        <v>7624</v>
      </c>
      <c r="D104" s="26">
        <f>SUM(D105)</f>
        <v>70</v>
      </c>
      <c r="E104" s="26">
        <f t="shared" ref="E104:V104" si="78">SUM(E105:E105)</f>
        <v>78</v>
      </c>
      <c r="F104" s="26">
        <f t="shared" si="78"/>
        <v>4797</v>
      </c>
      <c r="G104" s="26">
        <f t="shared" si="78"/>
        <v>2679</v>
      </c>
      <c r="H104" s="26">
        <f t="shared" si="78"/>
        <v>0</v>
      </c>
      <c r="I104" s="26">
        <f t="shared" si="78"/>
        <v>0</v>
      </c>
      <c r="J104" s="40">
        <f t="shared" si="78"/>
        <v>7</v>
      </c>
      <c r="K104" s="40">
        <f t="shared" si="78"/>
        <v>9.75</v>
      </c>
      <c r="L104" s="40">
        <f t="shared" si="78"/>
        <v>239.85</v>
      </c>
      <c r="M104" s="40">
        <f t="shared" si="78"/>
        <v>200.925</v>
      </c>
      <c r="N104" s="40">
        <f t="shared" si="78"/>
        <v>0</v>
      </c>
      <c r="O104" s="40">
        <f t="shared" si="78"/>
        <v>0</v>
      </c>
      <c r="P104" s="40">
        <f t="shared" si="78"/>
        <v>457.525</v>
      </c>
      <c r="Q104" s="40">
        <f t="shared" si="78"/>
        <v>0</v>
      </c>
      <c r="R104" s="40">
        <f t="shared" si="78"/>
        <v>0</v>
      </c>
      <c r="S104" s="40">
        <f t="shared" si="78"/>
        <v>457.525</v>
      </c>
      <c r="T104" s="52">
        <f t="shared" si="78"/>
        <v>359</v>
      </c>
      <c r="U104" s="52">
        <f t="shared" si="78"/>
        <v>136</v>
      </c>
      <c r="V104" s="52">
        <f t="shared" si="78"/>
        <v>223</v>
      </c>
      <c r="W104" s="36"/>
    </row>
    <row r="105" s="4" customFormat="1" ht="28" hidden="1" customHeight="1" spans="1:23">
      <c r="A105" s="29" t="s">
        <v>127</v>
      </c>
      <c r="B105" s="30">
        <v>441521000</v>
      </c>
      <c r="C105" s="31">
        <f t="shared" si="76"/>
        <v>7624</v>
      </c>
      <c r="D105" s="31">
        <v>70</v>
      </c>
      <c r="E105" s="31">
        <v>78</v>
      </c>
      <c r="F105" s="31">
        <v>4797</v>
      </c>
      <c r="G105" s="31">
        <v>2679</v>
      </c>
      <c r="H105" s="31">
        <v>0</v>
      </c>
      <c r="I105" s="31">
        <v>0</v>
      </c>
      <c r="J105" s="41">
        <f>D105*0.1</f>
        <v>7</v>
      </c>
      <c r="K105" s="41">
        <f>E105*0.125</f>
        <v>9.75</v>
      </c>
      <c r="L105" s="41">
        <f>F105*0.05</f>
        <v>239.85</v>
      </c>
      <c r="M105" s="41">
        <f>G105*0.075</f>
        <v>200.925</v>
      </c>
      <c r="N105" s="41">
        <f>H105*0.08</f>
        <v>0</v>
      </c>
      <c r="O105" s="41">
        <f>I105*0.1</f>
        <v>0</v>
      </c>
      <c r="P105" s="41">
        <f>SUM(J105:O105)</f>
        <v>457.525</v>
      </c>
      <c r="Q105" s="41"/>
      <c r="R105" s="41"/>
      <c r="S105" s="41">
        <f>P105-Q105+R105</f>
        <v>457.525</v>
      </c>
      <c r="T105" s="53">
        <f>ROUNDDOWN(S105*0.785,0)</f>
        <v>359</v>
      </c>
      <c r="U105" s="53">
        <f>ROUNDDOWN(T105*0.38,0)</f>
        <v>136</v>
      </c>
      <c r="V105" s="53">
        <f>T105-U105</f>
        <v>223</v>
      </c>
      <c r="W105" s="41"/>
    </row>
    <row r="106" s="4" customFormat="1" ht="28" hidden="1" customHeight="1" spans="1:23">
      <c r="A106" s="37" t="str">
        <f>A107</f>
        <v>陆丰市</v>
      </c>
      <c r="B106" s="36"/>
      <c r="C106" s="26">
        <f t="shared" si="76"/>
        <v>20717</v>
      </c>
      <c r="D106" s="26">
        <f>SUM(D107)</f>
        <v>21</v>
      </c>
      <c r="E106" s="26">
        <f t="shared" ref="E106:V106" si="79">SUM(E107:E107)</f>
        <v>351</v>
      </c>
      <c r="F106" s="26">
        <f t="shared" si="79"/>
        <v>13335</v>
      </c>
      <c r="G106" s="26">
        <f t="shared" si="79"/>
        <v>7010</v>
      </c>
      <c r="H106" s="26">
        <f t="shared" si="79"/>
        <v>0</v>
      </c>
      <c r="I106" s="26">
        <f t="shared" si="79"/>
        <v>0</v>
      </c>
      <c r="J106" s="40">
        <f t="shared" si="79"/>
        <v>2.1</v>
      </c>
      <c r="K106" s="40">
        <f t="shared" si="79"/>
        <v>43.875</v>
      </c>
      <c r="L106" s="40">
        <f t="shared" si="79"/>
        <v>666.75</v>
      </c>
      <c r="M106" s="40">
        <f t="shared" si="79"/>
        <v>525.75</v>
      </c>
      <c r="N106" s="40">
        <f t="shared" si="79"/>
        <v>0</v>
      </c>
      <c r="O106" s="40">
        <f t="shared" si="79"/>
        <v>0</v>
      </c>
      <c r="P106" s="40">
        <f t="shared" si="79"/>
        <v>1238.475</v>
      </c>
      <c r="Q106" s="40">
        <f t="shared" si="79"/>
        <v>0</v>
      </c>
      <c r="R106" s="40">
        <f t="shared" si="79"/>
        <v>0</v>
      </c>
      <c r="S106" s="40">
        <f t="shared" si="79"/>
        <v>1238.475</v>
      </c>
      <c r="T106" s="52">
        <f t="shared" si="79"/>
        <v>972</v>
      </c>
      <c r="U106" s="52">
        <f t="shared" si="79"/>
        <v>369</v>
      </c>
      <c r="V106" s="52">
        <f t="shared" si="79"/>
        <v>603</v>
      </c>
      <c r="W106" s="36"/>
    </row>
    <row r="107" s="4" customFormat="1" ht="28" hidden="1" customHeight="1" spans="1:23">
      <c r="A107" s="29" t="s">
        <v>128</v>
      </c>
      <c r="B107" s="30">
        <v>441581000</v>
      </c>
      <c r="C107" s="31">
        <f t="shared" si="76"/>
        <v>20717</v>
      </c>
      <c r="D107" s="31">
        <v>21</v>
      </c>
      <c r="E107" s="31">
        <v>351</v>
      </c>
      <c r="F107" s="31">
        <v>13335</v>
      </c>
      <c r="G107" s="31">
        <v>7010</v>
      </c>
      <c r="H107" s="31">
        <v>0</v>
      </c>
      <c r="I107" s="31">
        <v>0</v>
      </c>
      <c r="J107" s="41">
        <f>D107*0.1</f>
        <v>2.1</v>
      </c>
      <c r="K107" s="41">
        <f>E107*0.125</f>
        <v>43.875</v>
      </c>
      <c r="L107" s="41">
        <f>F107*0.05</f>
        <v>666.75</v>
      </c>
      <c r="M107" s="41">
        <f>G107*0.075</f>
        <v>525.75</v>
      </c>
      <c r="N107" s="41">
        <f>H107*0.08</f>
        <v>0</v>
      </c>
      <c r="O107" s="41">
        <f>I107*0.1</f>
        <v>0</v>
      </c>
      <c r="P107" s="41">
        <f>SUM(J107:O107)</f>
        <v>1238.475</v>
      </c>
      <c r="Q107" s="41"/>
      <c r="R107" s="41"/>
      <c r="S107" s="41">
        <f>P107-Q107+R107</f>
        <v>1238.475</v>
      </c>
      <c r="T107" s="53">
        <f>ROUNDDOWN(S107*0.785,0)</f>
        <v>972</v>
      </c>
      <c r="U107" s="53">
        <f>ROUNDDOWN(T107*0.38,0)</f>
        <v>369</v>
      </c>
      <c r="V107" s="53">
        <f>T107-U107</f>
        <v>603</v>
      </c>
      <c r="W107" s="41"/>
    </row>
    <row r="108" s="4" customFormat="1" ht="28" hidden="1" customHeight="1" spans="1:23">
      <c r="A108" s="35" t="s">
        <v>129</v>
      </c>
      <c r="B108" s="36"/>
      <c r="C108" s="26">
        <f t="shared" ref="C108:C125" si="80">SUM(D108:I108)</f>
        <v>7117</v>
      </c>
      <c r="D108" s="26">
        <f t="shared" ref="D108:J108" si="81">SUM(D109)</f>
        <v>197</v>
      </c>
      <c r="E108" s="26">
        <f t="shared" si="81"/>
        <v>915</v>
      </c>
      <c r="F108" s="26">
        <f t="shared" si="81"/>
        <v>5200</v>
      </c>
      <c r="G108" s="26">
        <f t="shared" si="81"/>
        <v>805</v>
      </c>
      <c r="H108" s="26">
        <f t="shared" si="81"/>
        <v>0</v>
      </c>
      <c r="I108" s="26">
        <f t="shared" si="81"/>
        <v>0</v>
      </c>
      <c r="J108" s="40">
        <f t="shared" ref="J108:W108" si="82">SUM(J109)</f>
        <v>19.7</v>
      </c>
      <c r="K108" s="40">
        <f t="shared" si="82"/>
        <v>114.375</v>
      </c>
      <c r="L108" s="40">
        <f t="shared" si="82"/>
        <v>260</v>
      </c>
      <c r="M108" s="40">
        <f t="shared" si="82"/>
        <v>60.375</v>
      </c>
      <c r="N108" s="40">
        <f t="shared" si="82"/>
        <v>0</v>
      </c>
      <c r="O108" s="40">
        <f t="shared" si="82"/>
        <v>0</v>
      </c>
      <c r="P108" s="40">
        <f t="shared" si="82"/>
        <v>454.45</v>
      </c>
      <c r="Q108" s="40">
        <f t="shared" si="82"/>
        <v>553.4825</v>
      </c>
      <c r="R108" s="40">
        <f t="shared" si="82"/>
        <v>553.4825</v>
      </c>
      <c r="S108" s="40">
        <f t="shared" si="82"/>
        <v>454.45</v>
      </c>
      <c r="T108" s="52">
        <f t="shared" si="82"/>
        <v>356</v>
      </c>
      <c r="U108" s="52">
        <f t="shared" si="82"/>
        <v>135</v>
      </c>
      <c r="V108" s="52">
        <f t="shared" si="82"/>
        <v>221</v>
      </c>
      <c r="W108" s="40"/>
    </row>
    <row r="109" s="4" customFormat="1" ht="28" hidden="1" customHeight="1" spans="1:23">
      <c r="A109" s="29" t="s">
        <v>130</v>
      </c>
      <c r="B109" s="30">
        <v>441900000</v>
      </c>
      <c r="C109" s="31">
        <f t="shared" si="80"/>
        <v>7117</v>
      </c>
      <c r="D109" s="31">
        <v>197</v>
      </c>
      <c r="E109" s="31">
        <v>915</v>
      </c>
      <c r="F109" s="31">
        <v>5200</v>
      </c>
      <c r="G109" s="31">
        <v>805</v>
      </c>
      <c r="H109" s="31">
        <v>0</v>
      </c>
      <c r="I109" s="31">
        <v>0</v>
      </c>
      <c r="J109" s="41">
        <f t="shared" ref="J109:J120" si="83">D109*0.1</f>
        <v>19.7</v>
      </c>
      <c r="K109" s="41">
        <f t="shared" ref="K109:K120" si="84">E109*0.125</f>
        <v>114.375</v>
      </c>
      <c r="L109" s="41">
        <f t="shared" ref="L109:L120" si="85">F109*0.05</f>
        <v>260</v>
      </c>
      <c r="M109" s="41">
        <f t="shared" ref="M109:M120" si="86">G109*0.075</f>
        <v>60.375</v>
      </c>
      <c r="N109" s="41">
        <f t="shared" ref="N109:N120" si="87">H109*0.08</f>
        <v>0</v>
      </c>
      <c r="O109" s="41">
        <f t="shared" ref="O109:O120" si="88">I109*0.1</f>
        <v>0</v>
      </c>
      <c r="P109" s="41">
        <f t="shared" ref="P109:P120" si="89">SUM(J109:O109)</f>
        <v>454.45</v>
      </c>
      <c r="Q109" s="41">
        <v>553.4825</v>
      </c>
      <c r="R109" s="41">
        <v>553.4825</v>
      </c>
      <c r="S109" s="41">
        <f t="shared" ref="S109:S120" si="90">P109-Q109+R109</f>
        <v>454.45</v>
      </c>
      <c r="T109" s="53">
        <f t="shared" ref="T109:T120" si="91">ROUNDDOWN(S109*0.785,0)</f>
        <v>356</v>
      </c>
      <c r="U109" s="53">
        <f t="shared" ref="U109:U120" si="92">ROUNDDOWN(T109*0.38,0)</f>
        <v>135</v>
      </c>
      <c r="V109" s="53">
        <f t="shared" ref="V109:V120" si="93">T109-U109</f>
        <v>221</v>
      </c>
      <c r="W109" s="41"/>
    </row>
    <row r="110" s="4" customFormat="1" ht="28" hidden="1" customHeight="1" spans="1:23">
      <c r="A110" s="35" t="s">
        <v>131</v>
      </c>
      <c r="B110" s="36"/>
      <c r="C110" s="26">
        <f t="shared" si="80"/>
        <v>2847</v>
      </c>
      <c r="D110" s="26">
        <f t="shared" ref="D110:J110" si="94">SUM(D111)</f>
        <v>142</v>
      </c>
      <c r="E110" s="26">
        <f t="shared" si="94"/>
        <v>316</v>
      </c>
      <c r="F110" s="26">
        <f t="shared" si="94"/>
        <v>1786</v>
      </c>
      <c r="G110" s="26">
        <f t="shared" si="94"/>
        <v>603</v>
      </c>
      <c r="H110" s="26">
        <f t="shared" si="94"/>
        <v>0</v>
      </c>
      <c r="I110" s="26">
        <f t="shared" si="94"/>
        <v>0</v>
      </c>
      <c r="J110" s="40">
        <f t="shared" ref="J110:W110" si="95">SUM(J111)</f>
        <v>14.2</v>
      </c>
      <c r="K110" s="40">
        <f t="shared" si="95"/>
        <v>39.5</v>
      </c>
      <c r="L110" s="40">
        <f t="shared" si="95"/>
        <v>89.3</v>
      </c>
      <c r="M110" s="40">
        <f t="shared" si="95"/>
        <v>45.225</v>
      </c>
      <c r="N110" s="40">
        <f t="shared" si="95"/>
        <v>0</v>
      </c>
      <c r="O110" s="40">
        <f t="shared" si="95"/>
        <v>0</v>
      </c>
      <c r="P110" s="40">
        <f t="shared" si="95"/>
        <v>188.225</v>
      </c>
      <c r="Q110" s="40">
        <f t="shared" si="95"/>
        <v>178.0145</v>
      </c>
      <c r="R110" s="40">
        <f t="shared" si="95"/>
        <v>178.0145</v>
      </c>
      <c r="S110" s="40">
        <f t="shared" si="95"/>
        <v>188.225</v>
      </c>
      <c r="T110" s="52">
        <f t="shared" si="95"/>
        <v>147</v>
      </c>
      <c r="U110" s="52">
        <f t="shared" si="95"/>
        <v>55</v>
      </c>
      <c r="V110" s="52">
        <f t="shared" si="95"/>
        <v>92</v>
      </c>
      <c r="W110" s="40"/>
    </row>
    <row r="111" s="4" customFormat="1" ht="28" hidden="1" customHeight="1" spans="1:23">
      <c r="A111" s="29" t="s">
        <v>132</v>
      </c>
      <c r="B111" s="30">
        <v>442000000</v>
      </c>
      <c r="C111" s="31">
        <f t="shared" si="80"/>
        <v>2847</v>
      </c>
      <c r="D111" s="31">
        <v>142</v>
      </c>
      <c r="E111" s="31">
        <v>316</v>
      </c>
      <c r="F111" s="31">
        <v>1786</v>
      </c>
      <c r="G111" s="31">
        <v>603</v>
      </c>
      <c r="H111" s="31">
        <v>0</v>
      </c>
      <c r="I111" s="31">
        <v>0</v>
      </c>
      <c r="J111" s="41">
        <f t="shared" si="83"/>
        <v>14.2</v>
      </c>
      <c r="K111" s="41">
        <f t="shared" si="84"/>
        <v>39.5</v>
      </c>
      <c r="L111" s="41">
        <f t="shared" si="85"/>
        <v>89.3</v>
      </c>
      <c r="M111" s="41">
        <f t="shared" si="86"/>
        <v>45.225</v>
      </c>
      <c r="N111" s="41">
        <f t="shared" si="87"/>
        <v>0</v>
      </c>
      <c r="O111" s="41">
        <f t="shared" si="88"/>
        <v>0</v>
      </c>
      <c r="P111" s="41">
        <f t="shared" si="89"/>
        <v>188.225</v>
      </c>
      <c r="Q111" s="41">
        <v>178.0145</v>
      </c>
      <c r="R111" s="41">
        <v>178.0145</v>
      </c>
      <c r="S111" s="41">
        <f t="shared" si="90"/>
        <v>188.225</v>
      </c>
      <c r="T111" s="53">
        <f t="shared" si="91"/>
        <v>147</v>
      </c>
      <c r="U111" s="53">
        <f t="shared" si="92"/>
        <v>55</v>
      </c>
      <c r="V111" s="53">
        <f t="shared" si="93"/>
        <v>92</v>
      </c>
      <c r="W111" s="41"/>
    </row>
    <row r="112" s="4" customFormat="1" ht="28" customHeight="1" spans="1:23">
      <c r="A112" s="35" t="s">
        <v>133</v>
      </c>
      <c r="B112" s="36"/>
      <c r="C112" s="26">
        <f t="shared" si="80"/>
        <v>10061</v>
      </c>
      <c r="D112" s="26">
        <f t="shared" ref="D112:J112" si="96">SUM(D113:D120)</f>
        <v>75</v>
      </c>
      <c r="E112" s="26">
        <f t="shared" si="96"/>
        <v>2673</v>
      </c>
      <c r="F112" s="26">
        <f t="shared" si="96"/>
        <v>6160</v>
      </c>
      <c r="G112" s="26">
        <f t="shared" si="96"/>
        <v>1153</v>
      </c>
      <c r="H112" s="26">
        <f t="shared" si="96"/>
        <v>0</v>
      </c>
      <c r="I112" s="26">
        <f t="shared" si="96"/>
        <v>0</v>
      </c>
      <c r="J112" s="40">
        <f t="shared" ref="J112:W112" si="97">SUM(J113:J120)</f>
        <v>7.5</v>
      </c>
      <c r="K112" s="40">
        <f t="shared" si="97"/>
        <v>334.125</v>
      </c>
      <c r="L112" s="40">
        <f t="shared" si="97"/>
        <v>308</v>
      </c>
      <c r="M112" s="40">
        <f t="shared" si="97"/>
        <v>86.475</v>
      </c>
      <c r="N112" s="40">
        <f t="shared" si="97"/>
        <v>0</v>
      </c>
      <c r="O112" s="40">
        <f t="shared" si="97"/>
        <v>0</v>
      </c>
      <c r="P112" s="55">
        <f t="shared" si="97"/>
        <v>736.1</v>
      </c>
      <c r="Q112" s="55">
        <f t="shared" si="97"/>
        <v>51.5925</v>
      </c>
      <c r="R112" s="55">
        <f t="shared" si="97"/>
        <v>51.5925</v>
      </c>
      <c r="S112" s="55">
        <f t="shared" si="97"/>
        <v>736.1</v>
      </c>
      <c r="T112" s="57">
        <f t="shared" si="97"/>
        <v>574</v>
      </c>
      <c r="U112" s="58">
        <f t="shared" si="97"/>
        <v>215</v>
      </c>
      <c r="V112" s="58">
        <f t="shared" si="97"/>
        <v>359</v>
      </c>
      <c r="W112" s="55"/>
    </row>
    <row r="113" s="4" customFormat="1" ht="28" customHeight="1" spans="1:23">
      <c r="A113" s="29" t="s">
        <v>134</v>
      </c>
      <c r="B113" s="30">
        <v>440700000</v>
      </c>
      <c r="C113" s="31">
        <f t="shared" si="80"/>
        <v>263</v>
      </c>
      <c r="D113" s="31">
        <v>7</v>
      </c>
      <c r="E113" s="31">
        <v>25</v>
      </c>
      <c r="F113" s="31">
        <v>135</v>
      </c>
      <c r="G113" s="31">
        <v>96</v>
      </c>
      <c r="H113" s="31">
        <v>0</v>
      </c>
      <c r="I113" s="31">
        <v>0</v>
      </c>
      <c r="J113" s="41">
        <f t="shared" si="83"/>
        <v>0.7</v>
      </c>
      <c r="K113" s="41">
        <f t="shared" si="84"/>
        <v>3.125</v>
      </c>
      <c r="L113" s="41">
        <f t="shared" si="85"/>
        <v>6.75</v>
      </c>
      <c r="M113" s="41">
        <f t="shared" si="86"/>
        <v>7.2</v>
      </c>
      <c r="N113" s="41">
        <f t="shared" si="87"/>
        <v>0</v>
      </c>
      <c r="O113" s="41">
        <f t="shared" si="88"/>
        <v>0</v>
      </c>
      <c r="P113" s="56">
        <f t="shared" si="89"/>
        <v>17.775</v>
      </c>
      <c r="Q113" s="56"/>
      <c r="R113" s="56"/>
      <c r="S113" s="56">
        <f t="shared" si="90"/>
        <v>17.775</v>
      </c>
      <c r="T113" s="59">
        <f t="shared" si="91"/>
        <v>13</v>
      </c>
      <c r="U113" s="60">
        <f t="shared" si="92"/>
        <v>4</v>
      </c>
      <c r="V113" s="60">
        <f t="shared" si="93"/>
        <v>9</v>
      </c>
      <c r="W113" s="56"/>
    </row>
    <row r="114" s="4" customFormat="1" ht="28" customHeight="1" spans="1:23">
      <c r="A114" s="29" t="s">
        <v>135</v>
      </c>
      <c r="B114" s="30">
        <v>440703000</v>
      </c>
      <c r="C114" s="31">
        <f t="shared" si="80"/>
        <v>758</v>
      </c>
      <c r="D114" s="31">
        <v>0</v>
      </c>
      <c r="E114" s="31">
        <v>55</v>
      </c>
      <c r="F114" s="31">
        <v>486</v>
      </c>
      <c r="G114" s="31">
        <v>217</v>
      </c>
      <c r="H114" s="31">
        <v>0</v>
      </c>
      <c r="I114" s="31">
        <v>0</v>
      </c>
      <c r="J114" s="41">
        <f t="shared" si="83"/>
        <v>0</v>
      </c>
      <c r="K114" s="41">
        <f t="shared" si="84"/>
        <v>6.875</v>
      </c>
      <c r="L114" s="41">
        <f t="shared" si="85"/>
        <v>24.3</v>
      </c>
      <c r="M114" s="41">
        <f t="shared" si="86"/>
        <v>16.275</v>
      </c>
      <c r="N114" s="41">
        <f t="shared" si="87"/>
        <v>0</v>
      </c>
      <c r="O114" s="41">
        <f t="shared" si="88"/>
        <v>0</v>
      </c>
      <c r="P114" s="56">
        <f t="shared" si="89"/>
        <v>47.45</v>
      </c>
      <c r="Q114" s="56"/>
      <c r="R114" s="56"/>
      <c r="S114" s="56">
        <f t="shared" si="90"/>
        <v>47.45</v>
      </c>
      <c r="T114" s="59">
        <f t="shared" si="91"/>
        <v>37</v>
      </c>
      <c r="U114" s="60">
        <f t="shared" si="92"/>
        <v>14</v>
      </c>
      <c r="V114" s="60">
        <f t="shared" si="93"/>
        <v>23</v>
      </c>
      <c r="W114" s="56"/>
    </row>
    <row r="115" s="4" customFormat="1" ht="28" customHeight="1" spans="1:23">
      <c r="A115" s="29" t="s">
        <v>136</v>
      </c>
      <c r="B115" s="30">
        <v>440704000</v>
      </c>
      <c r="C115" s="31">
        <f t="shared" si="80"/>
        <v>574</v>
      </c>
      <c r="D115" s="31">
        <v>2</v>
      </c>
      <c r="E115" s="31">
        <v>9</v>
      </c>
      <c r="F115" s="31">
        <v>404</v>
      </c>
      <c r="G115" s="31">
        <v>159</v>
      </c>
      <c r="H115" s="31">
        <v>0</v>
      </c>
      <c r="I115" s="31">
        <v>0</v>
      </c>
      <c r="J115" s="41">
        <f t="shared" si="83"/>
        <v>0.2</v>
      </c>
      <c r="K115" s="41">
        <f t="shared" si="84"/>
        <v>1.125</v>
      </c>
      <c r="L115" s="41">
        <f t="shared" si="85"/>
        <v>20.2</v>
      </c>
      <c r="M115" s="41">
        <f t="shared" si="86"/>
        <v>11.925</v>
      </c>
      <c r="N115" s="41">
        <f t="shared" si="87"/>
        <v>0</v>
      </c>
      <c r="O115" s="41">
        <f t="shared" si="88"/>
        <v>0</v>
      </c>
      <c r="P115" s="56">
        <f t="shared" si="89"/>
        <v>33.45</v>
      </c>
      <c r="Q115" s="56"/>
      <c r="R115" s="56"/>
      <c r="S115" s="56">
        <f t="shared" si="90"/>
        <v>33.45</v>
      </c>
      <c r="T115" s="59">
        <f t="shared" si="91"/>
        <v>26</v>
      </c>
      <c r="U115" s="60">
        <f t="shared" si="92"/>
        <v>9</v>
      </c>
      <c r="V115" s="60">
        <f t="shared" si="93"/>
        <v>17</v>
      </c>
      <c r="W115" s="56"/>
    </row>
    <row r="116" s="4" customFormat="1" ht="28" customHeight="1" spans="1:23">
      <c r="A116" s="29" t="s">
        <v>137</v>
      </c>
      <c r="B116" s="30">
        <v>440705000</v>
      </c>
      <c r="C116" s="31">
        <f t="shared" si="80"/>
        <v>1286</v>
      </c>
      <c r="D116" s="31">
        <v>2</v>
      </c>
      <c r="E116" s="31">
        <v>94</v>
      </c>
      <c r="F116" s="31">
        <v>793</v>
      </c>
      <c r="G116" s="31">
        <v>397</v>
      </c>
      <c r="H116" s="31">
        <v>0</v>
      </c>
      <c r="I116" s="31">
        <v>0</v>
      </c>
      <c r="J116" s="41">
        <f t="shared" si="83"/>
        <v>0.2</v>
      </c>
      <c r="K116" s="41">
        <f t="shared" si="84"/>
        <v>11.75</v>
      </c>
      <c r="L116" s="41">
        <f t="shared" si="85"/>
        <v>39.65</v>
      </c>
      <c r="M116" s="41">
        <f t="shared" si="86"/>
        <v>29.775</v>
      </c>
      <c r="N116" s="41">
        <f t="shared" si="87"/>
        <v>0</v>
      </c>
      <c r="O116" s="41">
        <f t="shared" si="88"/>
        <v>0</v>
      </c>
      <c r="P116" s="56">
        <f t="shared" si="89"/>
        <v>81.375</v>
      </c>
      <c r="Q116" s="56">
        <v>51.5925</v>
      </c>
      <c r="R116" s="56">
        <v>51.5925</v>
      </c>
      <c r="S116" s="56">
        <f t="shared" si="90"/>
        <v>81.375</v>
      </c>
      <c r="T116" s="59">
        <f t="shared" si="91"/>
        <v>63</v>
      </c>
      <c r="U116" s="60">
        <f t="shared" si="92"/>
        <v>23</v>
      </c>
      <c r="V116" s="60">
        <f t="shared" si="93"/>
        <v>40</v>
      </c>
      <c r="W116" s="56"/>
    </row>
    <row r="117" s="4" customFormat="1" ht="28" customHeight="1" spans="1:23">
      <c r="A117" s="29" t="s">
        <v>138</v>
      </c>
      <c r="B117" s="30">
        <v>440781000</v>
      </c>
      <c r="C117" s="31">
        <f t="shared" si="80"/>
        <v>2822</v>
      </c>
      <c r="D117" s="31">
        <v>44</v>
      </c>
      <c r="E117" s="31">
        <v>1103</v>
      </c>
      <c r="F117" s="31">
        <v>1577</v>
      </c>
      <c r="G117" s="31">
        <v>98</v>
      </c>
      <c r="H117" s="31">
        <v>0</v>
      </c>
      <c r="I117" s="31">
        <v>0</v>
      </c>
      <c r="J117" s="41">
        <f t="shared" si="83"/>
        <v>4.4</v>
      </c>
      <c r="K117" s="41">
        <f t="shared" si="84"/>
        <v>137.875</v>
      </c>
      <c r="L117" s="41">
        <f t="shared" si="85"/>
        <v>78.85</v>
      </c>
      <c r="M117" s="41">
        <f t="shared" si="86"/>
        <v>7.35</v>
      </c>
      <c r="N117" s="41">
        <f t="shared" si="87"/>
        <v>0</v>
      </c>
      <c r="O117" s="41">
        <f t="shared" si="88"/>
        <v>0</v>
      </c>
      <c r="P117" s="56">
        <f t="shared" si="89"/>
        <v>228.475</v>
      </c>
      <c r="Q117" s="56"/>
      <c r="R117" s="56"/>
      <c r="S117" s="56">
        <f t="shared" si="90"/>
        <v>228.475</v>
      </c>
      <c r="T117" s="59">
        <f t="shared" si="91"/>
        <v>179</v>
      </c>
      <c r="U117" s="60">
        <f t="shared" si="92"/>
        <v>68</v>
      </c>
      <c r="V117" s="60">
        <f t="shared" si="93"/>
        <v>111</v>
      </c>
      <c r="W117" s="56"/>
    </row>
    <row r="118" s="4" customFormat="1" ht="28" customHeight="1" spans="1:23">
      <c r="A118" s="29" t="s">
        <v>139</v>
      </c>
      <c r="B118" s="30">
        <v>440783000</v>
      </c>
      <c r="C118" s="31">
        <f t="shared" si="80"/>
        <v>962</v>
      </c>
      <c r="D118" s="31">
        <v>0</v>
      </c>
      <c r="E118" s="31">
        <v>240</v>
      </c>
      <c r="F118" s="31">
        <v>633</v>
      </c>
      <c r="G118" s="31">
        <v>89</v>
      </c>
      <c r="H118" s="31">
        <v>0</v>
      </c>
      <c r="I118" s="31">
        <v>0</v>
      </c>
      <c r="J118" s="41">
        <f t="shared" si="83"/>
        <v>0</v>
      </c>
      <c r="K118" s="41">
        <f t="shared" si="84"/>
        <v>30</v>
      </c>
      <c r="L118" s="41">
        <f t="shared" si="85"/>
        <v>31.65</v>
      </c>
      <c r="M118" s="41">
        <f t="shared" si="86"/>
        <v>6.675</v>
      </c>
      <c r="N118" s="41">
        <f t="shared" si="87"/>
        <v>0</v>
      </c>
      <c r="O118" s="41">
        <f t="shared" si="88"/>
        <v>0</v>
      </c>
      <c r="P118" s="56">
        <f t="shared" si="89"/>
        <v>68.325</v>
      </c>
      <c r="Q118" s="56"/>
      <c r="R118" s="56"/>
      <c r="S118" s="56">
        <f t="shared" si="90"/>
        <v>68.325</v>
      </c>
      <c r="T118" s="59">
        <f t="shared" si="91"/>
        <v>53</v>
      </c>
      <c r="U118" s="60">
        <f t="shared" si="92"/>
        <v>20</v>
      </c>
      <c r="V118" s="60">
        <f t="shared" si="93"/>
        <v>33</v>
      </c>
      <c r="W118" s="56"/>
    </row>
    <row r="119" s="4" customFormat="1" ht="28" customHeight="1" spans="1:23">
      <c r="A119" s="29" t="s">
        <v>140</v>
      </c>
      <c r="B119" s="30">
        <v>440784000</v>
      </c>
      <c r="C119" s="31">
        <f t="shared" si="80"/>
        <v>1482</v>
      </c>
      <c r="D119" s="31">
        <v>19</v>
      </c>
      <c r="E119" s="31">
        <v>470</v>
      </c>
      <c r="F119" s="31">
        <v>961</v>
      </c>
      <c r="G119" s="31">
        <v>32</v>
      </c>
      <c r="H119" s="31">
        <v>0</v>
      </c>
      <c r="I119" s="31">
        <v>0</v>
      </c>
      <c r="J119" s="41">
        <f t="shared" si="83"/>
        <v>1.9</v>
      </c>
      <c r="K119" s="41">
        <f t="shared" si="84"/>
        <v>58.75</v>
      </c>
      <c r="L119" s="41">
        <f t="shared" si="85"/>
        <v>48.05</v>
      </c>
      <c r="M119" s="41">
        <f t="shared" si="86"/>
        <v>2.4</v>
      </c>
      <c r="N119" s="41">
        <f t="shared" si="87"/>
        <v>0</v>
      </c>
      <c r="O119" s="41">
        <f t="shared" si="88"/>
        <v>0</v>
      </c>
      <c r="P119" s="56">
        <f t="shared" si="89"/>
        <v>111.1</v>
      </c>
      <c r="Q119" s="56"/>
      <c r="R119" s="56"/>
      <c r="S119" s="56">
        <f t="shared" si="90"/>
        <v>111.1</v>
      </c>
      <c r="T119" s="59">
        <f t="shared" si="91"/>
        <v>87</v>
      </c>
      <c r="U119" s="60">
        <f t="shared" si="92"/>
        <v>33</v>
      </c>
      <c r="V119" s="60">
        <f t="shared" si="93"/>
        <v>54</v>
      </c>
      <c r="W119" s="56"/>
    </row>
    <row r="120" s="4" customFormat="1" ht="28" customHeight="1" spans="1:23">
      <c r="A120" s="29" t="s">
        <v>141</v>
      </c>
      <c r="B120" s="30">
        <v>440785000</v>
      </c>
      <c r="C120" s="31">
        <f t="shared" si="80"/>
        <v>1914</v>
      </c>
      <c r="D120" s="31">
        <v>1</v>
      </c>
      <c r="E120" s="31">
        <v>677</v>
      </c>
      <c r="F120" s="31">
        <v>1171</v>
      </c>
      <c r="G120" s="31">
        <v>65</v>
      </c>
      <c r="H120" s="31">
        <v>0</v>
      </c>
      <c r="I120" s="31">
        <v>0</v>
      </c>
      <c r="J120" s="41">
        <f t="shared" si="83"/>
        <v>0.1</v>
      </c>
      <c r="K120" s="41">
        <f t="shared" si="84"/>
        <v>84.625</v>
      </c>
      <c r="L120" s="41">
        <f t="shared" si="85"/>
        <v>58.55</v>
      </c>
      <c r="M120" s="41">
        <f t="shared" si="86"/>
        <v>4.875</v>
      </c>
      <c r="N120" s="41">
        <f t="shared" si="87"/>
        <v>0</v>
      </c>
      <c r="O120" s="41">
        <f t="shared" si="88"/>
        <v>0</v>
      </c>
      <c r="P120" s="56">
        <f t="shared" si="89"/>
        <v>148.15</v>
      </c>
      <c r="Q120" s="56"/>
      <c r="R120" s="56"/>
      <c r="S120" s="56">
        <f t="shared" si="90"/>
        <v>148.15</v>
      </c>
      <c r="T120" s="59">
        <f t="shared" si="91"/>
        <v>116</v>
      </c>
      <c r="U120" s="60">
        <f t="shared" si="92"/>
        <v>44</v>
      </c>
      <c r="V120" s="60">
        <f t="shared" si="93"/>
        <v>72</v>
      </c>
      <c r="W120" s="56"/>
    </row>
    <row r="121" s="4" customFormat="1" ht="28" hidden="1" customHeight="1" spans="1:23">
      <c r="A121" s="35" t="s">
        <v>142</v>
      </c>
      <c r="B121" s="36"/>
      <c r="C121" s="26">
        <f t="shared" si="80"/>
        <v>13169</v>
      </c>
      <c r="D121" s="26">
        <f t="shared" ref="D121:V121" si="98">SUM(D122:D127)</f>
        <v>310</v>
      </c>
      <c r="E121" s="26">
        <f t="shared" si="98"/>
        <v>2119</v>
      </c>
      <c r="F121" s="26">
        <f t="shared" si="98"/>
        <v>8293</v>
      </c>
      <c r="G121" s="26">
        <f t="shared" si="98"/>
        <v>2447</v>
      </c>
      <c r="H121" s="26">
        <f t="shared" si="98"/>
        <v>0</v>
      </c>
      <c r="I121" s="26">
        <f t="shared" si="98"/>
        <v>0</v>
      </c>
      <c r="J121" s="40">
        <f t="shared" si="98"/>
        <v>31</v>
      </c>
      <c r="K121" s="40">
        <f t="shared" si="98"/>
        <v>264.875</v>
      </c>
      <c r="L121" s="40">
        <f t="shared" si="98"/>
        <v>414.65</v>
      </c>
      <c r="M121" s="40">
        <f t="shared" si="98"/>
        <v>183.525</v>
      </c>
      <c r="N121" s="40">
        <f t="shared" si="98"/>
        <v>0</v>
      </c>
      <c r="O121" s="40">
        <f t="shared" si="98"/>
        <v>0</v>
      </c>
      <c r="P121" s="40">
        <f t="shared" si="98"/>
        <v>894.05</v>
      </c>
      <c r="Q121" s="40">
        <f t="shared" si="98"/>
        <v>0</v>
      </c>
      <c r="R121" s="40">
        <f t="shared" si="98"/>
        <v>0</v>
      </c>
      <c r="S121" s="40">
        <f t="shared" si="98"/>
        <v>894.05</v>
      </c>
      <c r="T121" s="52">
        <f t="shared" si="98"/>
        <v>698</v>
      </c>
      <c r="U121" s="52">
        <f t="shared" si="98"/>
        <v>262</v>
      </c>
      <c r="V121" s="52">
        <f t="shared" si="98"/>
        <v>436</v>
      </c>
      <c r="W121" s="40"/>
    </row>
    <row r="122" s="4" customFormat="1" ht="28" hidden="1" customHeight="1" spans="1:23">
      <c r="A122" s="29" t="s">
        <v>143</v>
      </c>
      <c r="B122" s="30">
        <v>441700000</v>
      </c>
      <c r="C122" s="31">
        <f t="shared" si="80"/>
        <v>334</v>
      </c>
      <c r="D122" s="31">
        <v>24</v>
      </c>
      <c r="E122" s="31">
        <v>73</v>
      </c>
      <c r="F122" s="31">
        <v>188</v>
      </c>
      <c r="G122" s="31">
        <v>49</v>
      </c>
      <c r="H122" s="31">
        <v>0</v>
      </c>
      <c r="I122" s="31">
        <v>0</v>
      </c>
      <c r="J122" s="41">
        <f t="shared" ref="J122:J126" si="99">D122*0.1</f>
        <v>2.4</v>
      </c>
      <c r="K122" s="41">
        <f t="shared" ref="K122:K126" si="100">E122*0.125</f>
        <v>9.125</v>
      </c>
      <c r="L122" s="41">
        <f t="shared" ref="L122:L126" si="101">F122*0.05</f>
        <v>9.4</v>
      </c>
      <c r="M122" s="41">
        <f t="shared" ref="M122:M126" si="102">G122*0.075</f>
        <v>3.675</v>
      </c>
      <c r="N122" s="41">
        <f t="shared" ref="N122:N126" si="103">H122*0.08</f>
        <v>0</v>
      </c>
      <c r="O122" s="41">
        <f t="shared" ref="O122:O126" si="104">I122*0.1</f>
        <v>0</v>
      </c>
      <c r="P122" s="41">
        <f t="shared" ref="P122:P126" si="105">SUM(J122:O122)</f>
        <v>24.6</v>
      </c>
      <c r="Q122" s="41"/>
      <c r="R122" s="41"/>
      <c r="S122" s="41">
        <f t="shared" ref="S122:S126" si="106">P122-Q122+R122</f>
        <v>24.6</v>
      </c>
      <c r="T122" s="53">
        <f t="shared" ref="T122:T126" si="107">ROUNDDOWN(S122*0.785,0)</f>
        <v>19</v>
      </c>
      <c r="U122" s="53">
        <f t="shared" ref="U122:U126" si="108">ROUNDDOWN(T122*0.38,0)</f>
        <v>7</v>
      </c>
      <c r="V122" s="53">
        <f t="shared" ref="V122:V126" si="109">T122-U122</f>
        <v>12</v>
      </c>
      <c r="W122" s="41"/>
    </row>
    <row r="123" s="4" customFormat="1" ht="28" hidden="1" customHeight="1" spans="1:23">
      <c r="A123" s="29" t="s">
        <v>144</v>
      </c>
      <c r="B123" s="30">
        <v>441700000</v>
      </c>
      <c r="C123" s="31">
        <f t="shared" si="80"/>
        <v>677</v>
      </c>
      <c r="D123" s="31">
        <v>13</v>
      </c>
      <c r="E123" s="31">
        <v>170</v>
      </c>
      <c r="F123" s="31">
        <v>404</v>
      </c>
      <c r="G123" s="31">
        <v>90</v>
      </c>
      <c r="H123" s="31">
        <v>0</v>
      </c>
      <c r="I123" s="31">
        <v>0</v>
      </c>
      <c r="J123" s="41">
        <f t="shared" si="99"/>
        <v>1.3</v>
      </c>
      <c r="K123" s="41">
        <f t="shared" si="100"/>
        <v>21.25</v>
      </c>
      <c r="L123" s="41">
        <f t="shared" si="101"/>
        <v>20.2</v>
      </c>
      <c r="M123" s="41">
        <f t="shared" si="102"/>
        <v>6.75</v>
      </c>
      <c r="N123" s="41">
        <f t="shared" si="103"/>
        <v>0</v>
      </c>
      <c r="O123" s="41">
        <f t="shared" si="104"/>
        <v>0</v>
      </c>
      <c r="P123" s="41">
        <f t="shared" si="105"/>
        <v>49.5</v>
      </c>
      <c r="Q123" s="41"/>
      <c r="R123" s="41"/>
      <c r="S123" s="41">
        <f t="shared" si="106"/>
        <v>49.5</v>
      </c>
      <c r="T123" s="53">
        <f t="shared" si="107"/>
        <v>38</v>
      </c>
      <c r="U123" s="53">
        <f t="shared" si="108"/>
        <v>14</v>
      </c>
      <c r="V123" s="53">
        <f t="shared" si="109"/>
        <v>24</v>
      </c>
      <c r="W123" s="41" t="s">
        <v>61</v>
      </c>
    </row>
    <row r="124" s="4" customFormat="1" ht="28" hidden="1" customHeight="1" spans="1:23">
      <c r="A124" s="29" t="s">
        <v>145</v>
      </c>
      <c r="B124" s="30">
        <v>441700000</v>
      </c>
      <c r="C124" s="31">
        <f t="shared" si="80"/>
        <v>534</v>
      </c>
      <c r="D124" s="31">
        <v>0</v>
      </c>
      <c r="E124" s="31">
        <v>184</v>
      </c>
      <c r="F124" s="31">
        <v>350</v>
      </c>
      <c r="G124" s="31">
        <v>0</v>
      </c>
      <c r="H124" s="31">
        <v>0</v>
      </c>
      <c r="I124" s="31">
        <v>0</v>
      </c>
      <c r="J124" s="41">
        <f t="shared" si="99"/>
        <v>0</v>
      </c>
      <c r="K124" s="41">
        <f t="shared" si="100"/>
        <v>23</v>
      </c>
      <c r="L124" s="41">
        <f t="shared" si="101"/>
        <v>17.5</v>
      </c>
      <c r="M124" s="41">
        <f t="shared" si="102"/>
        <v>0</v>
      </c>
      <c r="N124" s="41">
        <f t="shared" si="103"/>
        <v>0</v>
      </c>
      <c r="O124" s="41">
        <f t="shared" si="104"/>
        <v>0</v>
      </c>
      <c r="P124" s="41">
        <f t="shared" si="105"/>
        <v>40.5</v>
      </c>
      <c r="Q124" s="41"/>
      <c r="R124" s="41"/>
      <c r="S124" s="41">
        <f t="shared" si="106"/>
        <v>40.5</v>
      </c>
      <c r="T124" s="53">
        <f t="shared" si="107"/>
        <v>31</v>
      </c>
      <c r="U124" s="53">
        <f t="shared" si="108"/>
        <v>11</v>
      </c>
      <c r="V124" s="53">
        <f t="shared" si="109"/>
        <v>20</v>
      </c>
      <c r="W124" s="41" t="s">
        <v>61</v>
      </c>
    </row>
    <row r="125" s="4" customFormat="1" ht="28" hidden="1" customHeight="1" spans="1:23">
      <c r="A125" s="29" t="s">
        <v>146</v>
      </c>
      <c r="B125" s="30">
        <v>441702000</v>
      </c>
      <c r="C125" s="31">
        <f t="shared" si="80"/>
        <v>3005</v>
      </c>
      <c r="D125" s="31">
        <v>10</v>
      </c>
      <c r="E125" s="31">
        <v>245</v>
      </c>
      <c r="F125" s="31">
        <v>1958</v>
      </c>
      <c r="G125" s="31">
        <v>792</v>
      </c>
      <c r="H125" s="31">
        <v>0</v>
      </c>
      <c r="I125" s="31">
        <v>0</v>
      </c>
      <c r="J125" s="41">
        <f t="shared" si="99"/>
        <v>1</v>
      </c>
      <c r="K125" s="41">
        <f t="shared" si="100"/>
        <v>30.625</v>
      </c>
      <c r="L125" s="41">
        <f t="shared" si="101"/>
        <v>97.9</v>
      </c>
      <c r="M125" s="41">
        <f t="shared" si="102"/>
        <v>59.4</v>
      </c>
      <c r="N125" s="41">
        <f t="shared" si="103"/>
        <v>0</v>
      </c>
      <c r="O125" s="41">
        <f t="shared" si="104"/>
        <v>0</v>
      </c>
      <c r="P125" s="41">
        <f t="shared" si="105"/>
        <v>188.925</v>
      </c>
      <c r="Q125" s="41"/>
      <c r="R125" s="41"/>
      <c r="S125" s="41">
        <f t="shared" si="106"/>
        <v>188.925</v>
      </c>
      <c r="T125" s="53">
        <f t="shared" si="107"/>
        <v>148</v>
      </c>
      <c r="U125" s="53">
        <f t="shared" si="108"/>
        <v>56</v>
      </c>
      <c r="V125" s="53">
        <f t="shared" si="109"/>
        <v>92</v>
      </c>
      <c r="W125" s="41"/>
    </row>
    <row r="126" s="4" customFormat="1" ht="28" hidden="1" customHeight="1" spans="1:23">
      <c r="A126" s="29" t="s">
        <v>147</v>
      </c>
      <c r="B126" s="30">
        <v>441704000</v>
      </c>
      <c r="C126" s="31">
        <f t="shared" ref="C126:C133" si="110">SUM(D126:I126)</f>
        <v>4263</v>
      </c>
      <c r="D126" s="31">
        <v>132</v>
      </c>
      <c r="E126" s="31">
        <v>577</v>
      </c>
      <c r="F126" s="31">
        <v>2771</v>
      </c>
      <c r="G126" s="31">
        <v>783</v>
      </c>
      <c r="H126" s="31">
        <v>0</v>
      </c>
      <c r="I126" s="31">
        <v>0</v>
      </c>
      <c r="J126" s="41">
        <f t="shared" si="99"/>
        <v>13.2</v>
      </c>
      <c r="K126" s="41">
        <f t="shared" si="100"/>
        <v>72.125</v>
      </c>
      <c r="L126" s="41">
        <f t="shared" si="101"/>
        <v>138.55</v>
      </c>
      <c r="M126" s="41">
        <f t="shared" si="102"/>
        <v>58.725</v>
      </c>
      <c r="N126" s="41">
        <f t="shared" si="103"/>
        <v>0</v>
      </c>
      <c r="O126" s="41">
        <f t="shared" si="104"/>
        <v>0</v>
      </c>
      <c r="P126" s="41">
        <f t="shared" si="105"/>
        <v>282.6</v>
      </c>
      <c r="Q126" s="41"/>
      <c r="R126" s="41"/>
      <c r="S126" s="41">
        <f t="shared" si="106"/>
        <v>282.6</v>
      </c>
      <c r="T126" s="53">
        <f t="shared" si="107"/>
        <v>221</v>
      </c>
      <c r="U126" s="53">
        <f t="shared" si="108"/>
        <v>83</v>
      </c>
      <c r="V126" s="53">
        <f t="shared" si="109"/>
        <v>138</v>
      </c>
      <c r="W126" s="41"/>
    </row>
    <row r="127" s="4" customFormat="1" ht="28" hidden="1" customHeight="1" spans="1:23">
      <c r="A127" s="29" t="s">
        <v>148</v>
      </c>
      <c r="B127" s="30">
        <v>441721000</v>
      </c>
      <c r="C127" s="31">
        <f t="shared" si="110"/>
        <v>4356</v>
      </c>
      <c r="D127" s="31">
        <v>131</v>
      </c>
      <c r="E127" s="31">
        <v>870</v>
      </c>
      <c r="F127" s="31">
        <v>2622</v>
      </c>
      <c r="G127" s="31">
        <v>733</v>
      </c>
      <c r="H127" s="31">
        <v>0</v>
      </c>
      <c r="I127" s="31">
        <v>0</v>
      </c>
      <c r="J127" s="41">
        <f t="shared" ref="J127:J133" si="111">D127*0.1</f>
        <v>13.1</v>
      </c>
      <c r="K127" s="41">
        <f t="shared" ref="K127:K133" si="112">E127*0.125</f>
        <v>108.75</v>
      </c>
      <c r="L127" s="41">
        <f t="shared" ref="L127:L133" si="113">F127*0.05</f>
        <v>131.1</v>
      </c>
      <c r="M127" s="41">
        <f t="shared" ref="M127:M133" si="114">G127*0.075</f>
        <v>54.975</v>
      </c>
      <c r="N127" s="41">
        <f t="shared" ref="N127:N133" si="115">H127*0.08</f>
        <v>0</v>
      </c>
      <c r="O127" s="41">
        <f t="shared" ref="O127:O133" si="116">I127*0.1</f>
        <v>0</v>
      </c>
      <c r="P127" s="41">
        <f t="shared" ref="P127:P133" si="117">SUM(J127:O127)</f>
        <v>307.925</v>
      </c>
      <c r="Q127" s="41"/>
      <c r="R127" s="41"/>
      <c r="S127" s="41">
        <f t="shared" ref="S127:S133" si="118">P127-Q127+R127</f>
        <v>307.925</v>
      </c>
      <c r="T127" s="53">
        <f t="shared" ref="T127:T133" si="119">ROUNDDOWN(S127*0.785,0)</f>
        <v>241</v>
      </c>
      <c r="U127" s="53">
        <f t="shared" ref="U127:U133" si="120">ROUNDDOWN(T127*0.38,0)</f>
        <v>91</v>
      </c>
      <c r="V127" s="53">
        <f t="shared" ref="V127:V133" si="121">T127-U127</f>
        <v>150</v>
      </c>
      <c r="W127" s="41"/>
    </row>
    <row r="128" s="4" customFormat="1" ht="28" hidden="1" customHeight="1" spans="1:23">
      <c r="A128" s="37" t="str">
        <f>A129</f>
        <v>阳春市</v>
      </c>
      <c r="B128" s="36"/>
      <c r="C128" s="26">
        <f t="shared" si="110"/>
        <v>16895</v>
      </c>
      <c r="D128" s="26">
        <f t="shared" ref="D128:V128" si="122">SUM(D129)</f>
        <v>3167</v>
      </c>
      <c r="E128" s="26">
        <f t="shared" si="122"/>
        <v>4480</v>
      </c>
      <c r="F128" s="26">
        <f t="shared" si="122"/>
        <v>8041</v>
      </c>
      <c r="G128" s="26">
        <f t="shared" si="122"/>
        <v>1207</v>
      </c>
      <c r="H128" s="26">
        <f t="shared" si="122"/>
        <v>0</v>
      </c>
      <c r="I128" s="26">
        <f t="shared" si="122"/>
        <v>0</v>
      </c>
      <c r="J128" s="40">
        <f t="shared" si="122"/>
        <v>316.7</v>
      </c>
      <c r="K128" s="40">
        <f t="shared" si="122"/>
        <v>560</v>
      </c>
      <c r="L128" s="40">
        <f t="shared" si="122"/>
        <v>402.05</v>
      </c>
      <c r="M128" s="40">
        <f t="shared" si="122"/>
        <v>90.525</v>
      </c>
      <c r="N128" s="40">
        <f t="shared" si="122"/>
        <v>0</v>
      </c>
      <c r="O128" s="40">
        <f t="shared" si="122"/>
        <v>0</v>
      </c>
      <c r="P128" s="40">
        <f t="shared" si="122"/>
        <v>1369.275</v>
      </c>
      <c r="Q128" s="40">
        <f t="shared" si="122"/>
        <v>0</v>
      </c>
      <c r="R128" s="40">
        <f t="shared" si="122"/>
        <v>0</v>
      </c>
      <c r="S128" s="40">
        <f t="shared" si="122"/>
        <v>1369.275</v>
      </c>
      <c r="T128" s="52">
        <f t="shared" si="122"/>
        <v>1074</v>
      </c>
      <c r="U128" s="52">
        <f t="shared" si="122"/>
        <v>408</v>
      </c>
      <c r="V128" s="52">
        <f t="shared" si="122"/>
        <v>666</v>
      </c>
      <c r="W128" s="36"/>
    </row>
    <row r="129" s="4" customFormat="1" ht="28" hidden="1" customHeight="1" spans="1:23">
      <c r="A129" s="29" t="s">
        <v>149</v>
      </c>
      <c r="B129" s="30">
        <v>441781000</v>
      </c>
      <c r="C129" s="31">
        <f t="shared" si="110"/>
        <v>16895</v>
      </c>
      <c r="D129" s="31">
        <v>3167</v>
      </c>
      <c r="E129" s="31">
        <v>4480</v>
      </c>
      <c r="F129" s="31">
        <v>8041</v>
      </c>
      <c r="G129" s="31">
        <v>1207</v>
      </c>
      <c r="H129" s="31">
        <v>0</v>
      </c>
      <c r="I129" s="31">
        <v>0</v>
      </c>
      <c r="J129" s="41">
        <f t="shared" si="111"/>
        <v>316.7</v>
      </c>
      <c r="K129" s="41">
        <f t="shared" si="112"/>
        <v>560</v>
      </c>
      <c r="L129" s="41">
        <f t="shared" si="113"/>
        <v>402.05</v>
      </c>
      <c r="M129" s="41">
        <f t="shared" si="114"/>
        <v>90.525</v>
      </c>
      <c r="N129" s="41">
        <f t="shared" si="115"/>
        <v>0</v>
      </c>
      <c r="O129" s="41">
        <f t="shared" si="116"/>
        <v>0</v>
      </c>
      <c r="P129" s="41">
        <f t="shared" si="117"/>
        <v>1369.275</v>
      </c>
      <c r="Q129" s="41"/>
      <c r="R129" s="41"/>
      <c r="S129" s="41">
        <f t="shared" si="118"/>
        <v>1369.275</v>
      </c>
      <c r="T129" s="53">
        <f t="shared" si="119"/>
        <v>1074</v>
      </c>
      <c r="U129" s="53">
        <f t="shared" si="120"/>
        <v>408</v>
      </c>
      <c r="V129" s="53">
        <f t="shared" si="121"/>
        <v>666</v>
      </c>
      <c r="W129" s="41"/>
    </row>
    <row r="130" s="4" customFormat="1" ht="28" hidden="1" customHeight="1" spans="1:23">
      <c r="A130" s="35" t="s">
        <v>150</v>
      </c>
      <c r="B130" s="36"/>
      <c r="C130" s="26">
        <f t="shared" si="110"/>
        <v>33424</v>
      </c>
      <c r="D130" s="26">
        <f t="shared" ref="D130:V130" si="123">SUM(D131:D137)</f>
        <v>1308</v>
      </c>
      <c r="E130" s="26">
        <f t="shared" si="123"/>
        <v>6784</v>
      </c>
      <c r="F130" s="26">
        <f t="shared" si="123"/>
        <v>21449</v>
      </c>
      <c r="G130" s="26">
        <f t="shared" si="123"/>
        <v>3883</v>
      </c>
      <c r="H130" s="26">
        <f t="shared" si="123"/>
        <v>0</v>
      </c>
      <c r="I130" s="26">
        <f t="shared" si="123"/>
        <v>0</v>
      </c>
      <c r="J130" s="40">
        <f t="shared" si="123"/>
        <v>130.8</v>
      </c>
      <c r="K130" s="40">
        <f t="shared" si="123"/>
        <v>848</v>
      </c>
      <c r="L130" s="40">
        <f t="shared" si="123"/>
        <v>1072.45</v>
      </c>
      <c r="M130" s="40">
        <f t="shared" si="123"/>
        <v>291.225</v>
      </c>
      <c r="N130" s="40">
        <f t="shared" si="123"/>
        <v>0</v>
      </c>
      <c r="O130" s="40">
        <f t="shared" si="123"/>
        <v>0</v>
      </c>
      <c r="P130" s="40">
        <f t="shared" si="123"/>
        <v>2342.475</v>
      </c>
      <c r="Q130" s="40">
        <f t="shared" si="123"/>
        <v>0</v>
      </c>
      <c r="R130" s="40">
        <f t="shared" si="123"/>
        <v>0</v>
      </c>
      <c r="S130" s="40">
        <f t="shared" si="123"/>
        <v>2342.475</v>
      </c>
      <c r="T130" s="52">
        <f t="shared" si="123"/>
        <v>1836</v>
      </c>
      <c r="U130" s="52">
        <f t="shared" si="123"/>
        <v>695</v>
      </c>
      <c r="V130" s="52">
        <f t="shared" si="123"/>
        <v>1141</v>
      </c>
      <c r="W130" s="40"/>
    </row>
    <row r="131" s="4" customFormat="1" ht="28" hidden="1" customHeight="1" spans="1:23">
      <c r="A131" s="29" t="s">
        <v>151</v>
      </c>
      <c r="B131" s="30">
        <v>440800000</v>
      </c>
      <c r="C131" s="31">
        <f t="shared" si="110"/>
        <v>2630</v>
      </c>
      <c r="D131" s="31">
        <v>235</v>
      </c>
      <c r="E131" s="31">
        <v>597</v>
      </c>
      <c r="F131" s="31">
        <v>1521</v>
      </c>
      <c r="G131" s="31">
        <v>277</v>
      </c>
      <c r="H131" s="31">
        <v>0</v>
      </c>
      <c r="I131" s="31">
        <v>0</v>
      </c>
      <c r="J131" s="41">
        <f>D131*0.1</f>
        <v>23.5</v>
      </c>
      <c r="K131" s="41">
        <f>E131*0.125</f>
        <v>74.625</v>
      </c>
      <c r="L131" s="41">
        <f>F131*0.05</f>
        <v>76.05</v>
      </c>
      <c r="M131" s="41">
        <f>G131*0.075</f>
        <v>20.775</v>
      </c>
      <c r="N131" s="41">
        <f>H131*0.08</f>
        <v>0</v>
      </c>
      <c r="O131" s="41">
        <f>I131*0.1</f>
        <v>0</v>
      </c>
      <c r="P131" s="41">
        <f>SUM(J131:O131)</f>
        <v>194.95</v>
      </c>
      <c r="Q131" s="41"/>
      <c r="R131" s="41"/>
      <c r="S131" s="41">
        <f>P131-Q131+R131</f>
        <v>194.95</v>
      </c>
      <c r="T131" s="53">
        <f>ROUNDDOWN(S131*0.785,0)</f>
        <v>153</v>
      </c>
      <c r="U131" s="53">
        <f>ROUNDDOWN(T131*0.38,0)</f>
        <v>58</v>
      </c>
      <c r="V131" s="53">
        <f>T131-U131</f>
        <v>95</v>
      </c>
      <c r="W131" s="41" t="s">
        <v>61</v>
      </c>
    </row>
    <row r="132" s="4" customFormat="1" ht="28" hidden="1" customHeight="1" spans="1:23">
      <c r="A132" s="29" t="s">
        <v>152</v>
      </c>
      <c r="B132" s="30">
        <v>440802000</v>
      </c>
      <c r="C132" s="31">
        <f t="shared" si="110"/>
        <v>800</v>
      </c>
      <c r="D132" s="31">
        <v>3</v>
      </c>
      <c r="E132" s="31">
        <v>55</v>
      </c>
      <c r="F132" s="31">
        <v>478</v>
      </c>
      <c r="G132" s="31">
        <v>264</v>
      </c>
      <c r="H132" s="31">
        <v>0</v>
      </c>
      <c r="I132" s="31">
        <v>0</v>
      </c>
      <c r="J132" s="41">
        <f t="shared" si="111"/>
        <v>0.3</v>
      </c>
      <c r="K132" s="41">
        <f t="shared" si="112"/>
        <v>6.875</v>
      </c>
      <c r="L132" s="41">
        <f t="shared" si="113"/>
        <v>23.9</v>
      </c>
      <c r="M132" s="41">
        <f t="shared" si="114"/>
        <v>19.8</v>
      </c>
      <c r="N132" s="41">
        <f t="shared" si="115"/>
        <v>0</v>
      </c>
      <c r="O132" s="41">
        <f t="shared" si="116"/>
        <v>0</v>
      </c>
      <c r="P132" s="41">
        <f t="shared" si="117"/>
        <v>50.875</v>
      </c>
      <c r="Q132" s="41"/>
      <c r="R132" s="41"/>
      <c r="S132" s="41">
        <f t="shared" si="118"/>
        <v>50.875</v>
      </c>
      <c r="T132" s="53">
        <f t="shared" si="119"/>
        <v>39</v>
      </c>
      <c r="U132" s="53">
        <f t="shared" si="120"/>
        <v>14</v>
      </c>
      <c r="V132" s="53">
        <f t="shared" si="121"/>
        <v>25</v>
      </c>
      <c r="W132" s="41"/>
    </row>
    <row r="133" s="4" customFormat="1" ht="28" hidden="1" customHeight="1" spans="1:23">
      <c r="A133" s="29" t="s">
        <v>153</v>
      </c>
      <c r="B133" s="30">
        <v>440803000</v>
      </c>
      <c r="C133" s="31">
        <f t="shared" si="110"/>
        <v>1792</v>
      </c>
      <c r="D133" s="31">
        <v>15</v>
      </c>
      <c r="E133" s="31">
        <v>43</v>
      </c>
      <c r="F133" s="31">
        <v>1115</v>
      </c>
      <c r="G133" s="31">
        <v>619</v>
      </c>
      <c r="H133" s="31">
        <v>0</v>
      </c>
      <c r="I133" s="31">
        <v>0</v>
      </c>
      <c r="J133" s="41">
        <f t="shared" si="111"/>
        <v>1.5</v>
      </c>
      <c r="K133" s="41">
        <f t="shared" si="112"/>
        <v>5.375</v>
      </c>
      <c r="L133" s="41">
        <f t="shared" si="113"/>
        <v>55.75</v>
      </c>
      <c r="M133" s="41">
        <f t="shared" si="114"/>
        <v>46.425</v>
      </c>
      <c r="N133" s="41">
        <f t="shared" si="115"/>
        <v>0</v>
      </c>
      <c r="O133" s="41">
        <f t="shared" si="116"/>
        <v>0</v>
      </c>
      <c r="P133" s="41">
        <f t="shared" si="117"/>
        <v>109.05</v>
      </c>
      <c r="Q133" s="41"/>
      <c r="R133" s="41"/>
      <c r="S133" s="41">
        <f t="shared" si="118"/>
        <v>109.05</v>
      </c>
      <c r="T133" s="53">
        <f t="shared" si="119"/>
        <v>85</v>
      </c>
      <c r="U133" s="53">
        <f t="shared" si="120"/>
        <v>32</v>
      </c>
      <c r="V133" s="53">
        <f t="shared" si="121"/>
        <v>53</v>
      </c>
      <c r="W133" s="41"/>
    </row>
    <row r="134" s="4" customFormat="1" ht="28" hidden="1" customHeight="1" spans="1:23">
      <c r="A134" s="29" t="s">
        <v>154</v>
      </c>
      <c r="B134" s="30">
        <v>440804000</v>
      </c>
      <c r="C134" s="31">
        <f t="shared" ref="C134:C140" si="124">SUM(D134:I134)</f>
        <v>4052</v>
      </c>
      <c r="D134" s="31">
        <v>70</v>
      </c>
      <c r="E134" s="31">
        <v>601</v>
      </c>
      <c r="F134" s="31">
        <v>2864</v>
      </c>
      <c r="G134" s="31">
        <v>517</v>
      </c>
      <c r="H134" s="31">
        <v>0</v>
      </c>
      <c r="I134" s="31">
        <v>0</v>
      </c>
      <c r="J134" s="41">
        <f t="shared" ref="J134:J137" si="125">D134*0.1</f>
        <v>7</v>
      </c>
      <c r="K134" s="41">
        <f t="shared" ref="K134:K137" si="126">E134*0.125</f>
        <v>75.125</v>
      </c>
      <c r="L134" s="41">
        <f t="shared" ref="L134:L137" si="127">F134*0.05</f>
        <v>143.2</v>
      </c>
      <c r="M134" s="41">
        <f t="shared" ref="M134:M137" si="128">G134*0.075</f>
        <v>38.775</v>
      </c>
      <c r="N134" s="41">
        <f t="shared" ref="N134:N137" si="129">H134*0.08</f>
        <v>0</v>
      </c>
      <c r="O134" s="41">
        <f t="shared" ref="O134:O137" si="130">I134*0.1</f>
        <v>0</v>
      </c>
      <c r="P134" s="41">
        <f t="shared" ref="P134:P137" si="131">SUM(J134:O134)</f>
        <v>264.1</v>
      </c>
      <c r="Q134" s="41"/>
      <c r="R134" s="41"/>
      <c r="S134" s="41">
        <f t="shared" ref="S134:S137" si="132">P134-Q134+R134</f>
        <v>264.1</v>
      </c>
      <c r="T134" s="53">
        <f t="shared" ref="T134:T137" si="133">ROUNDDOWN(S134*0.785,0)</f>
        <v>207</v>
      </c>
      <c r="U134" s="53">
        <f t="shared" ref="U134:U137" si="134">ROUNDDOWN(T134*0.38,0)</f>
        <v>78</v>
      </c>
      <c r="V134" s="53">
        <f t="shared" ref="V134:V137" si="135">T134-U134</f>
        <v>129</v>
      </c>
      <c r="W134" s="41"/>
    </row>
    <row r="135" s="4" customFormat="1" ht="28" hidden="1" customHeight="1" spans="1:23">
      <c r="A135" s="29" t="s">
        <v>155</v>
      </c>
      <c r="B135" s="30">
        <v>440811000</v>
      </c>
      <c r="C135" s="31">
        <f t="shared" si="124"/>
        <v>2388</v>
      </c>
      <c r="D135" s="31">
        <v>80</v>
      </c>
      <c r="E135" s="31">
        <v>480</v>
      </c>
      <c r="F135" s="31">
        <v>1451</v>
      </c>
      <c r="G135" s="31">
        <v>377</v>
      </c>
      <c r="H135" s="31">
        <v>0</v>
      </c>
      <c r="I135" s="31">
        <v>0</v>
      </c>
      <c r="J135" s="41">
        <f t="shared" si="125"/>
        <v>8</v>
      </c>
      <c r="K135" s="41">
        <f t="shared" si="126"/>
        <v>60</v>
      </c>
      <c r="L135" s="41">
        <f t="shared" si="127"/>
        <v>72.55</v>
      </c>
      <c r="M135" s="41">
        <f t="shared" si="128"/>
        <v>28.275</v>
      </c>
      <c r="N135" s="41">
        <f t="shared" si="129"/>
        <v>0</v>
      </c>
      <c r="O135" s="41">
        <f t="shared" si="130"/>
        <v>0</v>
      </c>
      <c r="P135" s="41">
        <f t="shared" si="131"/>
        <v>168.825</v>
      </c>
      <c r="Q135" s="41"/>
      <c r="R135" s="41"/>
      <c r="S135" s="41">
        <f t="shared" si="132"/>
        <v>168.825</v>
      </c>
      <c r="T135" s="53">
        <f t="shared" si="133"/>
        <v>132</v>
      </c>
      <c r="U135" s="53">
        <f t="shared" si="134"/>
        <v>50</v>
      </c>
      <c r="V135" s="53">
        <f t="shared" si="135"/>
        <v>82</v>
      </c>
      <c r="W135" s="41"/>
    </row>
    <row r="136" s="4" customFormat="1" ht="28" hidden="1" customHeight="1" spans="1:23">
      <c r="A136" s="29" t="s">
        <v>156</v>
      </c>
      <c r="B136" s="30">
        <v>440823000</v>
      </c>
      <c r="C136" s="31">
        <f t="shared" si="124"/>
        <v>14477</v>
      </c>
      <c r="D136" s="31">
        <v>726</v>
      </c>
      <c r="E136" s="31">
        <v>3877</v>
      </c>
      <c r="F136" s="31">
        <v>9094</v>
      </c>
      <c r="G136" s="31">
        <v>780</v>
      </c>
      <c r="H136" s="31">
        <v>0</v>
      </c>
      <c r="I136" s="31">
        <v>0</v>
      </c>
      <c r="J136" s="41">
        <f t="shared" si="125"/>
        <v>72.6</v>
      </c>
      <c r="K136" s="41">
        <f t="shared" si="126"/>
        <v>484.625</v>
      </c>
      <c r="L136" s="41">
        <f t="shared" si="127"/>
        <v>454.7</v>
      </c>
      <c r="M136" s="41">
        <f t="shared" si="128"/>
        <v>58.5</v>
      </c>
      <c r="N136" s="41">
        <f t="shared" si="129"/>
        <v>0</v>
      </c>
      <c r="O136" s="41">
        <f t="shared" si="130"/>
        <v>0</v>
      </c>
      <c r="P136" s="41">
        <f t="shared" si="131"/>
        <v>1070.425</v>
      </c>
      <c r="Q136" s="41"/>
      <c r="R136" s="41"/>
      <c r="S136" s="41">
        <f t="shared" si="132"/>
        <v>1070.425</v>
      </c>
      <c r="T136" s="53">
        <f t="shared" si="133"/>
        <v>840</v>
      </c>
      <c r="U136" s="53">
        <f t="shared" si="134"/>
        <v>319</v>
      </c>
      <c r="V136" s="53">
        <f t="shared" si="135"/>
        <v>521</v>
      </c>
      <c r="W136" s="41"/>
    </row>
    <row r="137" s="4" customFormat="1" ht="28" hidden="1" customHeight="1" spans="1:23">
      <c r="A137" s="29" t="s">
        <v>157</v>
      </c>
      <c r="B137" s="30">
        <v>440883000</v>
      </c>
      <c r="C137" s="31">
        <f t="shared" si="124"/>
        <v>7285</v>
      </c>
      <c r="D137" s="31">
        <v>179</v>
      </c>
      <c r="E137" s="31">
        <v>1131</v>
      </c>
      <c r="F137" s="31">
        <v>4926</v>
      </c>
      <c r="G137" s="31">
        <v>1049</v>
      </c>
      <c r="H137" s="31">
        <v>0</v>
      </c>
      <c r="I137" s="31">
        <v>0</v>
      </c>
      <c r="J137" s="41">
        <f t="shared" si="125"/>
        <v>17.9</v>
      </c>
      <c r="K137" s="41">
        <f t="shared" si="126"/>
        <v>141.375</v>
      </c>
      <c r="L137" s="41">
        <f t="shared" si="127"/>
        <v>246.3</v>
      </c>
      <c r="M137" s="41">
        <f t="shared" si="128"/>
        <v>78.675</v>
      </c>
      <c r="N137" s="41">
        <f t="shared" si="129"/>
        <v>0</v>
      </c>
      <c r="O137" s="41">
        <f t="shared" si="130"/>
        <v>0</v>
      </c>
      <c r="P137" s="41">
        <f t="shared" si="131"/>
        <v>484.25</v>
      </c>
      <c r="Q137" s="41"/>
      <c r="R137" s="41"/>
      <c r="S137" s="41">
        <f t="shared" si="132"/>
        <v>484.25</v>
      </c>
      <c r="T137" s="53">
        <f t="shared" si="133"/>
        <v>380</v>
      </c>
      <c r="U137" s="53">
        <f t="shared" si="134"/>
        <v>144</v>
      </c>
      <c r="V137" s="53">
        <f t="shared" si="135"/>
        <v>236</v>
      </c>
      <c r="W137" s="41"/>
    </row>
    <row r="138" s="4" customFormat="1" ht="28" hidden="1" customHeight="1" spans="1:23">
      <c r="A138" s="37" t="str">
        <f t="shared" ref="A138:A142" si="136">A139</f>
        <v>徐闻县</v>
      </c>
      <c r="B138" s="36"/>
      <c r="C138" s="26">
        <f t="shared" si="124"/>
        <v>13195</v>
      </c>
      <c r="D138" s="26">
        <f t="shared" ref="D138:V138" si="137">SUM(D139)</f>
        <v>849</v>
      </c>
      <c r="E138" s="26">
        <f t="shared" si="137"/>
        <v>2444</v>
      </c>
      <c r="F138" s="26">
        <f t="shared" si="137"/>
        <v>8037</v>
      </c>
      <c r="G138" s="26">
        <f t="shared" si="137"/>
        <v>1865</v>
      </c>
      <c r="H138" s="26">
        <f t="shared" si="137"/>
        <v>0</v>
      </c>
      <c r="I138" s="26">
        <f t="shared" si="137"/>
        <v>0</v>
      </c>
      <c r="J138" s="40">
        <f t="shared" si="137"/>
        <v>84.9</v>
      </c>
      <c r="K138" s="40">
        <f t="shared" si="137"/>
        <v>305.5</v>
      </c>
      <c r="L138" s="40">
        <f t="shared" si="137"/>
        <v>401.85</v>
      </c>
      <c r="M138" s="40">
        <f t="shared" si="137"/>
        <v>139.875</v>
      </c>
      <c r="N138" s="40">
        <f t="shared" si="137"/>
        <v>0</v>
      </c>
      <c r="O138" s="40">
        <f t="shared" si="137"/>
        <v>0</v>
      </c>
      <c r="P138" s="40">
        <f t="shared" si="137"/>
        <v>932.125</v>
      </c>
      <c r="Q138" s="40">
        <f t="shared" si="137"/>
        <v>0</v>
      </c>
      <c r="R138" s="40">
        <f t="shared" si="137"/>
        <v>0</v>
      </c>
      <c r="S138" s="40">
        <f t="shared" si="137"/>
        <v>932.125</v>
      </c>
      <c r="T138" s="52">
        <f t="shared" si="137"/>
        <v>731</v>
      </c>
      <c r="U138" s="52">
        <f t="shared" si="137"/>
        <v>277</v>
      </c>
      <c r="V138" s="52">
        <f t="shared" si="137"/>
        <v>454</v>
      </c>
      <c r="W138" s="36"/>
    </row>
    <row r="139" s="4" customFormat="1" ht="28" hidden="1" customHeight="1" spans="1:23">
      <c r="A139" s="29" t="s">
        <v>158</v>
      </c>
      <c r="B139" s="30">
        <v>440825000</v>
      </c>
      <c r="C139" s="31">
        <f t="shared" si="124"/>
        <v>13195</v>
      </c>
      <c r="D139" s="31">
        <v>849</v>
      </c>
      <c r="E139" s="31">
        <v>2444</v>
      </c>
      <c r="F139" s="31">
        <v>8037</v>
      </c>
      <c r="G139" s="31">
        <v>1865</v>
      </c>
      <c r="H139" s="31">
        <v>0</v>
      </c>
      <c r="I139" s="31">
        <v>0</v>
      </c>
      <c r="J139" s="41">
        <f>D139*0.1</f>
        <v>84.9</v>
      </c>
      <c r="K139" s="41">
        <f>E139*0.125</f>
        <v>305.5</v>
      </c>
      <c r="L139" s="41">
        <f>F139*0.05</f>
        <v>401.85</v>
      </c>
      <c r="M139" s="41">
        <f>G139*0.075</f>
        <v>139.875</v>
      </c>
      <c r="N139" s="41">
        <f>H139*0.08</f>
        <v>0</v>
      </c>
      <c r="O139" s="41">
        <f>I139*0.1</f>
        <v>0</v>
      </c>
      <c r="P139" s="41">
        <f>SUM(J139:O139)</f>
        <v>932.125</v>
      </c>
      <c r="Q139" s="41"/>
      <c r="R139" s="41"/>
      <c r="S139" s="41">
        <f>P139-Q139+R139</f>
        <v>932.125</v>
      </c>
      <c r="T139" s="53">
        <f>ROUNDDOWN(S139*0.785,0)</f>
        <v>731</v>
      </c>
      <c r="U139" s="53">
        <f>ROUNDDOWN(T139*0.38,0)</f>
        <v>277</v>
      </c>
      <c r="V139" s="53">
        <f>T139-U139</f>
        <v>454</v>
      </c>
      <c r="W139" s="41"/>
    </row>
    <row r="140" s="4" customFormat="1" ht="28" hidden="1" customHeight="1" spans="1:23">
      <c r="A140" s="37" t="str">
        <f t="shared" si="136"/>
        <v>廉江市</v>
      </c>
      <c r="B140" s="36"/>
      <c r="C140" s="26">
        <f t="shared" si="124"/>
        <v>16780</v>
      </c>
      <c r="D140" s="26">
        <f t="shared" ref="D140:V140" si="138">SUM(D141)</f>
        <v>503</v>
      </c>
      <c r="E140" s="26">
        <f t="shared" si="138"/>
        <v>4179</v>
      </c>
      <c r="F140" s="26">
        <f t="shared" si="138"/>
        <v>10311</v>
      </c>
      <c r="G140" s="26">
        <f t="shared" si="138"/>
        <v>1787</v>
      </c>
      <c r="H140" s="26">
        <f t="shared" si="138"/>
        <v>0</v>
      </c>
      <c r="I140" s="26">
        <f t="shared" si="138"/>
        <v>0</v>
      </c>
      <c r="J140" s="40">
        <f t="shared" si="138"/>
        <v>50.3</v>
      </c>
      <c r="K140" s="40">
        <f t="shared" si="138"/>
        <v>522.375</v>
      </c>
      <c r="L140" s="40">
        <f t="shared" si="138"/>
        <v>515.55</v>
      </c>
      <c r="M140" s="40">
        <f t="shared" si="138"/>
        <v>134.025</v>
      </c>
      <c r="N140" s="40">
        <f t="shared" si="138"/>
        <v>0</v>
      </c>
      <c r="O140" s="40">
        <f t="shared" si="138"/>
        <v>0</v>
      </c>
      <c r="P140" s="40">
        <f t="shared" si="138"/>
        <v>1222.25</v>
      </c>
      <c r="Q140" s="40">
        <f t="shared" si="138"/>
        <v>0</v>
      </c>
      <c r="R140" s="40">
        <f t="shared" si="138"/>
        <v>0</v>
      </c>
      <c r="S140" s="40">
        <f t="shared" si="138"/>
        <v>1222.25</v>
      </c>
      <c r="T140" s="52">
        <f t="shared" si="138"/>
        <v>959</v>
      </c>
      <c r="U140" s="52">
        <f t="shared" si="138"/>
        <v>364</v>
      </c>
      <c r="V140" s="52">
        <f t="shared" si="138"/>
        <v>595</v>
      </c>
      <c r="W140" s="36"/>
    </row>
    <row r="141" s="4" customFormat="1" ht="28" hidden="1" customHeight="1" spans="1:23">
      <c r="A141" s="29" t="s">
        <v>159</v>
      </c>
      <c r="B141" s="30">
        <v>440881000</v>
      </c>
      <c r="C141" s="31">
        <f t="shared" ref="C141:C149" si="139">SUM(D141:I141)</f>
        <v>16780</v>
      </c>
      <c r="D141" s="31">
        <v>503</v>
      </c>
      <c r="E141" s="31">
        <v>4179</v>
      </c>
      <c r="F141" s="31">
        <v>10311</v>
      </c>
      <c r="G141" s="31">
        <v>1787</v>
      </c>
      <c r="H141" s="31">
        <v>0</v>
      </c>
      <c r="I141" s="31">
        <v>0</v>
      </c>
      <c r="J141" s="41">
        <f t="shared" ref="J141:J150" si="140">D141*0.1</f>
        <v>50.3</v>
      </c>
      <c r="K141" s="41">
        <f t="shared" ref="K141:K150" si="141">E141*0.125</f>
        <v>522.375</v>
      </c>
      <c r="L141" s="41">
        <f t="shared" ref="L141:L150" si="142">F141*0.05</f>
        <v>515.55</v>
      </c>
      <c r="M141" s="41">
        <f t="shared" ref="M141:M150" si="143">G141*0.075</f>
        <v>134.025</v>
      </c>
      <c r="N141" s="41">
        <f t="shared" ref="N141:N150" si="144">H141*0.08</f>
        <v>0</v>
      </c>
      <c r="O141" s="41">
        <f t="shared" ref="O141:O150" si="145">I141*0.1</f>
        <v>0</v>
      </c>
      <c r="P141" s="41">
        <f t="shared" ref="P141:P150" si="146">SUM(J141:O141)</f>
        <v>1222.25</v>
      </c>
      <c r="Q141" s="41"/>
      <c r="R141" s="41"/>
      <c r="S141" s="41">
        <f t="shared" ref="S141:S150" si="147">P141-Q141+R141</f>
        <v>1222.25</v>
      </c>
      <c r="T141" s="53">
        <f t="shared" ref="T141:T150" si="148">ROUNDDOWN(S141*0.785,0)</f>
        <v>959</v>
      </c>
      <c r="U141" s="53">
        <f t="shared" ref="U141:U150" si="149">ROUNDDOWN(T141*0.38,0)</f>
        <v>364</v>
      </c>
      <c r="V141" s="53">
        <f t="shared" ref="V141:V150" si="150">T141-U141</f>
        <v>595</v>
      </c>
      <c r="W141" s="41"/>
    </row>
    <row r="142" s="4" customFormat="1" ht="28" hidden="1" customHeight="1" spans="1:23">
      <c r="A142" s="37" t="str">
        <f t="shared" si="136"/>
        <v>雷州市</v>
      </c>
      <c r="B142" s="36"/>
      <c r="C142" s="26">
        <f t="shared" si="139"/>
        <v>18071</v>
      </c>
      <c r="D142" s="26">
        <f t="shared" ref="D142:V142" si="151">SUM(D143)</f>
        <v>1325</v>
      </c>
      <c r="E142" s="26">
        <f t="shared" si="151"/>
        <v>3048</v>
      </c>
      <c r="F142" s="26">
        <f t="shared" si="151"/>
        <v>11011</v>
      </c>
      <c r="G142" s="26">
        <f t="shared" si="151"/>
        <v>2687</v>
      </c>
      <c r="H142" s="26">
        <f t="shared" si="151"/>
        <v>0</v>
      </c>
      <c r="I142" s="26">
        <f t="shared" si="151"/>
        <v>0</v>
      </c>
      <c r="J142" s="40">
        <f t="shared" si="151"/>
        <v>132.5</v>
      </c>
      <c r="K142" s="40">
        <f t="shared" si="151"/>
        <v>381</v>
      </c>
      <c r="L142" s="40">
        <f t="shared" si="151"/>
        <v>550.55</v>
      </c>
      <c r="M142" s="40">
        <f t="shared" si="151"/>
        <v>201.525</v>
      </c>
      <c r="N142" s="40">
        <f t="shared" si="151"/>
        <v>0</v>
      </c>
      <c r="O142" s="40">
        <f t="shared" si="151"/>
        <v>0</v>
      </c>
      <c r="P142" s="40">
        <f t="shared" si="151"/>
        <v>1265.575</v>
      </c>
      <c r="Q142" s="40">
        <f t="shared" si="151"/>
        <v>190.5</v>
      </c>
      <c r="R142" s="40">
        <f t="shared" si="151"/>
        <v>190.5</v>
      </c>
      <c r="S142" s="40">
        <f t="shared" si="151"/>
        <v>1265.575</v>
      </c>
      <c r="T142" s="52">
        <f t="shared" si="151"/>
        <v>993</v>
      </c>
      <c r="U142" s="52">
        <f t="shared" si="151"/>
        <v>377</v>
      </c>
      <c r="V142" s="52">
        <f t="shared" si="151"/>
        <v>616</v>
      </c>
      <c r="W142" s="36"/>
    </row>
    <row r="143" s="4" customFormat="1" ht="28" hidden="1" customHeight="1" spans="1:23">
      <c r="A143" s="29" t="s">
        <v>160</v>
      </c>
      <c r="B143" s="30">
        <v>440882000</v>
      </c>
      <c r="C143" s="31">
        <f t="shared" si="139"/>
        <v>18071</v>
      </c>
      <c r="D143" s="31">
        <v>1325</v>
      </c>
      <c r="E143" s="31">
        <v>3048</v>
      </c>
      <c r="F143" s="31">
        <v>11011</v>
      </c>
      <c r="G143" s="31">
        <v>2687</v>
      </c>
      <c r="H143" s="31">
        <v>0</v>
      </c>
      <c r="I143" s="31">
        <v>0</v>
      </c>
      <c r="J143" s="41">
        <f t="shared" si="140"/>
        <v>132.5</v>
      </c>
      <c r="K143" s="41">
        <f t="shared" si="141"/>
        <v>381</v>
      </c>
      <c r="L143" s="41">
        <f t="shared" si="142"/>
        <v>550.55</v>
      </c>
      <c r="M143" s="41">
        <f t="shared" si="143"/>
        <v>201.525</v>
      </c>
      <c r="N143" s="41">
        <f t="shared" si="144"/>
        <v>0</v>
      </c>
      <c r="O143" s="41">
        <f t="shared" si="145"/>
        <v>0</v>
      </c>
      <c r="P143" s="41">
        <f t="shared" si="146"/>
        <v>1265.575</v>
      </c>
      <c r="Q143" s="41">
        <v>190.5</v>
      </c>
      <c r="R143" s="41">
        <v>190.5</v>
      </c>
      <c r="S143" s="41">
        <f t="shared" si="147"/>
        <v>1265.575</v>
      </c>
      <c r="T143" s="53">
        <f t="shared" si="148"/>
        <v>993</v>
      </c>
      <c r="U143" s="53">
        <f t="shared" si="149"/>
        <v>377</v>
      </c>
      <c r="V143" s="53">
        <f t="shared" si="150"/>
        <v>616</v>
      </c>
      <c r="W143" s="41"/>
    </row>
    <row r="144" s="4" customFormat="1" ht="28" hidden="1" customHeight="1" spans="1:23">
      <c r="A144" s="35" t="s">
        <v>161</v>
      </c>
      <c r="B144" s="36"/>
      <c r="C144" s="26">
        <f t="shared" si="139"/>
        <v>67069</v>
      </c>
      <c r="D144" s="26">
        <f t="shared" ref="D144:V144" si="152">SUM(D145:D150)</f>
        <v>10133</v>
      </c>
      <c r="E144" s="26">
        <f t="shared" si="152"/>
        <v>19523</v>
      </c>
      <c r="F144" s="26">
        <f t="shared" si="152"/>
        <v>33660</v>
      </c>
      <c r="G144" s="26">
        <f t="shared" si="152"/>
        <v>3753</v>
      </c>
      <c r="H144" s="26">
        <f t="shared" si="152"/>
        <v>0</v>
      </c>
      <c r="I144" s="26">
        <f t="shared" si="152"/>
        <v>0</v>
      </c>
      <c r="J144" s="40">
        <f t="shared" si="152"/>
        <v>1013.3</v>
      </c>
      <c r="K144" s="40">
        <f t="shared" si="152"/>
        <v>2440.375</v>
      </c>
      <c r="L144" s="40">
        <f t="shared" si="152"/>
        <v>1683</v>
      </c>
      <c r="M144" s="40">
        <f t="shared" si="152"/>
        <v>281.475</v>
      </c>
      <c r="N144" s="40">
        <f t="shared" si="152"/>
        <v>0</v>
      </c>
      <c r="O144" s="40">
        <f t="shared" si="152"/>
        <v>0</v>
      </c>
      <c r="P144" s="40">
        <f t="shared" si="152"/>
        <v>5418.15</v>
      </c>
      <c r="Q144" s="40">
        <f t="shared" si="152"/>
        <v>0</v>
      </c>
      <c r="R144" s="40">
        <f t="shared" si="152"/>
        <v>0</v>
      </c>
      <c r="S144" s="40">
        <f t="shared" si="152"/>
        <v>5418.15</v>
      </c>
      <c r="T144" s="52">
        <f t="shared" si="152"/>
        <v>4250</v>
      </c>
      <c r="U144" s="52">
        <f t="shared" si="152"/>
        <v>1613</v>
      </c>
      <c r="V144" s="52">
        <f t="shared" si="152"/>
        <v>2637</v>
      </c>
      <c r="W144" s="40"/>
    </row>
    <row r="145" s="4" customFormat="1" ht="28" hidden="1" customHeight="1" spans="1:23">
      <c r="A145" s="29" t="s">
        <v>162</v>
      </c>
      <c r="B145" s="30">
        <v>440900000</v>
      </c>
      <c r="C145" s="31">
        <f t="shared" si="139"/>
        <v>3205</v>
      </c>
      <c r="D145" s="31">
        <v>802</v>
      </c>
      <c r="E145" s="31">
        <v>563</v>
      </c>
      <c r="F145" s="31">
        <v>1168</v>
      </c>
      <c r="G145" s="31">
        <v>672</v>
      </c>
      <c r="H145" s="31">
        <v>0</v>
      </c>
      <c r="I145" s="31">
        <v>0</v>
      </c>
      <c r="J145" s="41">
        <f t="shared" si="140"/>
        <v>80.2</v>
      </c>
      <c r="K145" s="41">
        <f t="shared" si="141"/>
        <v>70.375</v>
      </c>
      <c r="L145" s="41">
        <f t="shared" si="142"/>
        <v>58.4</v>
      </c>
      <c r="M145" s="41">
        <f t="shared" si="143"/>
        <v>50.4</v>
      </c>
      <c r="N145" s="41">
        <f t="shared" si="144"/>
        <v>0</v>
      </c>
      <c r="O145" s="41">
        <f t="shared" si="145"/>
        <v>0</v>
      </c>
      <c r="P145" s="41">
        <f t="shared" si="146"/>
        <v>259.375</v>
      </c>
      <c r="Q145" s="41"/>
      <c r="R145" s="41"/>
      <c r="S145" s="41">
        <f t="shared" si="147"/>
        <v>259.375</v>
      </c>
      <c r="T145" s="53">
        <f t="shared" si="148"/>
        <v>203</v>
      </c>
      <c r="U145" s="53">
        <f t="shared" si="149"/>
        <v>77</v>
      </c>
      <c r="V145" s="53">
        <f t="shared" si="150"/>
        <v>126</v>
      </c>
      <c r="W145" s="41"/>
    </row>
    <row r="146" s="4" customFormat="1" ht="28" hidden="1" customHeight="1" spans="1:23">
      <c r="A146" s="29" t="s">
        <v>163</v>
      </c>
      <c r="B146" s="30">
        <v>440900000</v>
      </c>
      <c r="C146" s="31">
        <f t="shared" si="139"/>
        <v>4923</v>
      </c>
      <c r="D146" s="31">
        <v>386</v>
      </c>
      <c r="E146" s="31">
        <v>691</v>
      </c>
      <c r="F146" s="31">
        <v>3005</v>
      </c>
      <c r="G146" s="31">
        <v>841</v>
      </c>
      <c r="H146" s="31">
        <v>0</v>
      </c>
      <c r="I146" s="31">
        <v>0</v>
      </c>
      <c r="J146" s="41">
        <f t="shared" si="140"/>
        <v>38.6</v>
      </c>
      <c r="K146" s="41">
        <f t="shared" si="141"/>
        <v>86.375</v>
      </c>
      <c r="L146" s="41">
        <f t="shared" si="142"/>
        <v>150.25</v>
      </c>
      <c r="M146" s="41">
        <f t="shared" si="143"/>
        <v>63.075</v>
      </c>
      <c r="N146" s="41">
        <f t="shared" si="144"/>
        <v>0</v>
      </c>
      <c r="O146" s="41">
        <f t="shared" si="145"/>
        <v>0</v>
      </c>
      <c r="P146" s="41">
        <f t="shared" si="146"/>
        <v>338.3</v>
      </c>
      <c r="Q146" s="41"/>
      <c r="R146" s="41"/>
      <c r="S146" s="41">
        <f t="shared" si="147"/>
        <v>338.3</v>
      </c>
      <c r="T146" s="53">
        <f t="shared" si="148"/>
        <v>265</v>
      </c>
      <c r="U146" s="53">
        <f t="shared" si="149"/>
        <v>100</v>
      </c>
      <c r="V146" s="53">
        <f t="shared" si="150"/>
        <v>165</v>
      </c>
      <c r="W146" s="41" t="s">
        <v>61</v>
      </c>
    </row>
    <row r="147" s="4" customFormat="1" ht="28" hidden="1" customHeight="1" spans="1:23">
      <c r="A147" s="29" t="s">
        <v>164</v>
      </c>
      <c r="B147" s="30">
        <v>440900000</v>
      </c>
      <c r="C147" s="31">
        <f t="shared" si="139"/>
        <v>971</v>
      </c>
      <c r="D147" s="31">
        <v>160</v>
      </c>
      <c r="E147" s="31">
        <v>200</v>
      </c>
      <c r="F147" s="31">
        <v>480</v>
      </c>
      <c r="G147" s="31">
        <v>131</v>
      </c>
      <c r="H147" s="31">
        <v>0</v>
      </c>
      <c r="I147" s="31">
        <v>0</v>
      </c>
      <c r="J147" s="41">
        <f t="shared" si="140"/>
        <v>16</v>
      </c>
      <c r="K147" s="41">
        <f t="shared" si="141"/>
        <v>25</v>
      </c>
      <c r="L147" s="41">
        <f t="shared" si="142"/>
        <v>24</v>
      </c>
      <c r="M147" s="41">
        <f t="shared" si="143"/>
        <v>9.825</v>
      </c>
      <c r="N147" s="41">
        <f t="shared" si="144"/>
        <v>0</v>
      </c>
      <c r="O147" s="41">
        <f t="shared" si="145"/>
        <v>0</v>
      </c>
      <c r="P147" s="41">
        <f t="shared" si="146"/>
        <v>74.825</v>
      </c>
      <c r="Q147" s="41"/>
      <c r="R147" s="41"/>
      <c r="S147" s="41">
        <f t="shared" si="147"/>
        <v>74.825</v>
      </c>
      <c r="T147" s="53">
        <f t="shared" si="148"/>
        <v>58</v>
      </c>
      <c r="U147" s="53">
        <f t="shared" si="149"/>
        <v>22</v>
      </c>
      <c r="V147" s="53">
        <f t="shared" si="150"/>
        <v>36</v>
      </c>
      <c r="W147" s="41" t="s">
        <v>61</v>
      </c>
    </row>
    <row r="148" s="4" customFormat="1" ht="28" hidden="1" customHeight="1" spans="1:23">
      <c r="A148" s="29" t="s">
        <v>165</v>
      </c>
      <c r="B148" s="30">
        <v>440902000</v>
      </c>
      <c r="C148" s="31">
        <f t="shared" si="139"/>
        <v>10285</v>
      </c>
      <c r="D148" s="31">
        <v>1557</v>
      </c>
      <c r="E148" s="31">
        <v>2374</v>
      </c>
      <c r="F148" s="31">
        <v>5420</v>
      </c>
      <c r="G148" s="31">
        <v>934</v>
      </c>
      <c r="H148" s="31">
        <v>0</v>
      </c>
      <c r="I148" s="31">
        <v>0</v>
      </c>
      <c r="J148" s="41">
        <f t="shared" si="140"/>
        <v>155.7</v>
      </c>
      <c r="K148" s="41">
        <f t="shared" si="141"/>
        <v>296.75</v>
      </c>
      <c r="L148" s="41">
        <f t="shared" si="142"/>
        <v>271</v>
      </c>
      <c r="M148" s="41">
        <f t="shared" si="143"/>
        <v>70.05</v>
      </c>
      <c r="N148" s="41">
        <f t="shared" si="144"/>
        <v>0</v>
      </c>
      <c r="O148" s="41">
        <f t="shared" si="145"/>
        <v>0</v>
      </c>
      <c r="P148" s="41">
        <f t="shared" si="146"/>
        <v>793.5</v>
      </c>
      <c r="Q148" s="41"/>
      <c r="R148" s="41"/>
      <c r="S148" s="41">
        <f t="shared" si="147"/>
        <v>793.5</v>
      </c>
      <c r="T148" s="53">
        <f t="shared" si="148"/>
        <v>622</v>
      </c>
      <c r="U148" s="53">
        <f t="shared" si="149"/>
        <v>236</v>
      </c>
      <c r="V148" s="53">
        <f t="shared" si="150"/>
        <v>386</v>
      </c>
      <c r="W148" s="41"/>
    </row>
    <row r="149" s="4" customFormat="1" ht="28" hidden="1" customHeight="1" spans="1:23">
      <c r="A149" s="29" t="s">
        <v>166</v>
      </c>
      <c r="B149" s="30">
        <v>440904000</v>
      </c>
      <c r="C149" s="31">
        <f t="shared" si="139"/>
        <v>18559</v>
      </c>
      <c r="D149" s="31">
        <v>3113</v>
      </c>
      <c r="E149" s="31">
        <v>5839</v>
      </c>
      <c r="F149" s="31">
        <v>9011</v>
      </c>
      <c r="G149" s="31">
        <v>596</v>
      </c>
      <c r="H149" s="31">
        <v>0</v>
      </c>
      <c r="I149" s="31">
        <v>0</v>
      </c>
      <c r="J149" s="41">
        <f t="shared" si="140"/>
        <v>311.3</v>
      </c>
      <c r="K149" s="41">
        <f t="shared" si="141"/>
        <v>729.875</v>
      </c>
      <c r="L149" s="41">
        <f t="shared" si="142"/>
        <v>450.55</v>
      </c>
      <c r="M149" s="41">
        <f t="shared" si="143"/>
        <v>44.7</v>
      </c>
      <c r="N149" s="41">
        <f t="shared" si="144"/>
        <v>0</v>
      </c>
      <c r="O149" s="41">
        <f t="shared" si="145"/>
        <v>0</v>
      </c>
      <c r="P149" s="41">
        <f t="shared" si="146"/>
        <v>1536.425</v>
      </c>
      <c r="Q149" s="41"/>
      <c r="R149" s="41"/>
      <c r="S149" s="41">
        <f t="shared" si="147"/>
        <v>1536.425</v>
      </c>
      <c r="T149" s="53">
        <f t="shared" si="148"/>
        <v>1206</v>
      </c>
      <c r="U149" s="53">
        <f t="shared" si="149"/>
        <v>458</v>
      </c>
      <c r="V149" s="53">
        <f t="shared" si="150"/>
        <v>748</v>
      </c>
      <c r="W149" s="41"/>
    </row>
    <row r="150" s="4" customFormat="1" ht="28" hidden="1" customHeight="1" spans="1:23">
      <c r="A150" s="29" t="s">
        <v>167</v>
      </c>
      <c r="B150" s="30">
        <v>440983000</v>
      </c>
      <c r="C150" s="31">
        <f t="shared" ref="C150:C161" si="153">SUM(D150:I150)</f>
        <v>29126</v>
      </c>
      <c r="D150" s="31">
        <v>4115</v>
      </c>
      <c r="E150" s="31">
        <v>9856</v>
      </c>
      <c r="F150" s="31">
        <v>14576</v>
      </c>
      <c r="G150" s="31">
        <v>579</v>
      </c>
      <c r="H150" s="31">
        <v>0</v>
      </c>
      <c r="I150" s="31">
        <v>0</v>
      </c>
      <c r="J150" s="41">
        <f t="shared" si="140"/>
        <v>411.5</v>
      </c>
      <c r="K150" s="41">
        <f t="shared" si="141"/>
        <v>1232</v>
      </c>
      <c r="L150" s="41">
        <f t="shared" si="142"/>
        <v>728.8</v>
      </c>
      <c r="M150" s="41">
        <f t="shared" si="143"/>
        <v>43.425</v>
      </c>
      <c r="N150" s="41">
        <f t="shared" si="144"/>
        <v>0</v>
      </c>
      <c r="O150" s="41">
        <f t="shared" si="145"/>
        <v>0</v>
      </c>
      <c r="P150" s="41">
        <f t="shared" si="146"/>
        <v>2415.725</v>
      </c>
      <c r="Q150" s="41"/>
      <c r="R150" s="41"/>
      <c r="S150" s="41">
        <f t="shared" si="147"/>
        <v>2415.725</v>
      </c>
      <c r="T150" s="53">
        <f t="shared" si="148"/>
        <v>1896</v>
      </c>
      <c r="U150" s="53">
        <f t="shared" si="149"/>
        <v>720</v>
      </c>
      <c r="V150" s="53">
        <f t="shared" si="150"/>
        <v>1176</v>
      </c>
      <c r="W150" s="41"/>
    </row>
    <row r="151" s="4" customFormat="1" ht="28" hidden="1" customHeight="1" spans="1:23">
      <c r="A151" s="37" t="str">
        <f>A152</f>
        <v>高州市</v>
      </c>
      <c r="B151" s="36"/>
      <c r="C151" s="26">
        <f t="shared" si="153"/>
        <v>35840</v>
      </c>
      <c r="D151" s="26">
        <f t="shared" ref="D151:V151" si="154">SUM(D152)</f>
        <v>7574</v>
      </c>
      <c r="E151" s="26">
        <f t="shared" si="154"/>
        <v>13445</v>
      </c>
      <c r="F151" s="26">
        <f t="shared" si="154"/>
        <v>14630</v>
      </c>
      <c r="G151" s="26">
        <f t="shared" si="154"/>
        <v>191</v>
      </c>
      <c r="H151" s="26">
        <f t="shared" si="154"/>
        <v>0</v>
      </c>
      <c r="I151" s="26">
        <f t="shared" si="154"/>
        <v>0</v>
      </c>
      <c r="J151" s="40">
        <f t="shared" si="154"/>
        <v>757.4</v>
      </c>
      <c r="K151" s="40">
        <f t="shared" si="154"/>
        <v>1680.625</v>
      </c>
      <c r="L151" s="40">
        <f t="shared" si="154"/>
        <v>731.5</v>
      </c>
      <c r="M151" s="40">
        <f t="shared" si="154"/>
        <v>14.325</v>
      </c>
      <c r="N151" s="40">
        <f t="shared" si="154"/>
        <v>0</v>
      </c>
      <c r="O151" s="40">
        <f t="shared" si="154"/>
        <v>0</v>
      </c>
      <c r="P151" s="40">
        <f t="shared" si="154"/>
        <v>3183.85</v>
      </c>
      <c r="Q151" s="40">
        <f t="shared" si="154"/>
        <v>0</v>
      </c>
      <c r="R151" s="40">
        <f t="shared" si="154"/>
        <v>0</v>
      </c>
      <c r="S151" s="40">
        <f t="shared" si="154"/>
        <v>3183.85</v>
      </c>
      <c r="T151" s="52">
        <f t="shared" si="154"/>
        <v>2499</v>
      </c>
      <c r="U151" s="52">
        <f t="shared" si="154"/>
        <v>949</v>
      </c>
      <c r="V151" s="52">
        <f t="shared" si="154"/>
        <v>1550</v>
      </c>
      <c r="W151" s="36"/>
    </row>
    <row r="152" s="4" customFormat="1" ht="28" hidden="1" customHeight="1" spans="1:23">
      <c r="A152" s="29" t="s">
        <v>168</v>
      </c>
      <c r="B152" s="30">
        <v>440981000</v>
      </c>
      <c r="C152" s="31">
        <f t="shared" si="153"/>
        <v>35840</v>
      </c>
      <c r="D152" s="31">
        <v>7574</v>
      </c>
      <c r="E152" s="31">
        <v>13445</v>
      </c>
      <c r="F152" s="31">
        <v>14630</v>
      </c>
      <c r="G152" s="31">
        <v>191</v>
      </c>
      <c r="H152" s="31">
        <v>0</v>
      </c>
      <c r="I152" s="31">
        <v>0</v>
      </c>
      <c r="J152" s="41">
        <f t="shared" ref="J152:J160" si="155">D152*0.1</f>
        <v>757.4</v>
      </c>
      <c r="K152" s="41">
        <f t="shared" ref="K152:K160" si="156">E152*0.125</f>
        <v>1680.625</v>
      </c>
      <c r="L152" s="41">
        <f t="shared" ref="L152:L160" si="157">F152*0.05</f>
        <v>731.5</v>
      </c>
      <c r="M152" s="41">
        <f t="shared" ref="M152:M160" si="158">G152*0.075</f>
        <v>14.325</v>
      </c>
      <c r="N152" s="41">
        <f t="shared" ref="N152:N160" si="159">H152*0.08</f>
        <v>0</v>
      </c>
      <c r="O152" s="41">
        <f t="shared" ref="O152:O160" si="160">I152*0.1</f>
        <v>0</v>
      </c>
      <c r="P152" s="41">
        <f t="shared" ref="P152:P160" si="161">SUM(J152:O152)</f>
        <v>3183.85</v>
      </c>
      <c r="Q152" s="41"/>
      <c r="R152" s="41"/>
      <c r="S152" s="41">
        <f t="shared" ref="S152:S160" si="162">P152-Q152+R152</f>
        <v>3183.85</v>
      </c>
      <c r="T152" s="53">
        <f t="shared" ref="T152:T160" si="163">ROUNDDOWN(S152*0.785,0)</f>
        <v>2499</v>
      </c>
      <c r="U152" s="53">
        <f t="shared" ref="U152:U160" si="164">ROUNDDOWN(T152*0.38,0)</f>
        <v>949</v>
      </c>
      <c r="V152" s="53">
        <f t="shared" ref="V152:V160" si="165">T152-U152</f>
        <v>1550</v>
      </c>
      <c r="W152" s="41"/>
    </row>
    <row r="153" s="4" customFormat="1" ht="28" hidden="1" customHeight="1" spans="1:23">
      <c r="A153" s="37" t="str">
        <f>A154</f>
        <v>化州市</v>
      </c>
      <c r="B153" s="36"/>
      <c r="C153" s="26">
        <f t="shared" si="153"/>
        <v>34117</v>
      </c>
      <c r="D153" s="26">
        <f t="shared" ref="D153:V153" si="166">SUM(D154)</f>
        <v>6504</v>
      </c>
      <c r="E153" s="26">
        <f t="shared" si="166"/>
        <v>9501</v>
      </c>
      <c r="F153" s="26">
        <f t="shared" si="166"/>
        <v>16259</v>
      </c>
      <c r="G153" s="26">
        <f t="shared" si="166"/>
        <v>1853</v>
      </c>
      <c r="H153" s="26">
        <f t="shared" si="166"/>
        <v>0</v>
      </c>
      <c r="I153" s="26">
        <f t="shared" si="166"/>
        <v>0</v>
      </c>
      <c r="J153" s="40">
        <f t="shared" si="166"/>
        <v>650.4</v>
      </c>
      <c r="K153" s="40">
        <f t="shared" si="166"/>
        <v>1187.625</v>
      </c>
      <c r="L153" s="40">
        <f t="shared" si="166"/>
        <v>812.95</v>
      </c>
      <c r="M153" s="40">
        <f t="shared" si="166"/>
        <v>138.975</v>
      </c>
      <c r="N153" s="40">
        <f t="shared" si="166"/>
        <v>0</v>
      </c>
      <c r="O153" s="40">
        <f t="shared" si="166"/>
        <v>0</v>
      </c>
      <c r="P153" s="40">
        <f t="shared" si="166"/>
        <v>2789.95</v>
      </c>
      <c r="Q153" s="40">
        <f t="shared" si="166"/>
        <v>0</v>
      </c>
      <c r="R153" s="40">
        <f t="shared" si="166"/>
        <v>0</v>
      </c>
      <c r="S153" s="40">
        <f t="shared" si="166"/>
        <v>2789.95</v>
      </c>
      <c r="T153" s="52">
        <f t="shared" si="166"/>
        <v>2190</v>
      </c>
      <c r="U153" s="52">
        <f t="shared" si="166"/>
        <v>832</v>
      </c>
      <c r="V153" s="52">
        <f t="shared" si="166"/>
        <v>1358</v>
      </c>
      <c r="W153" s="36"/>
    </row>
    <row r="154" s="4" customFormat="1" ht="28" hidden="1" customHeight="1" spans="1:23">
      <c r="A154" s="29" t="s">
        <v>169</v>
      </c>
      <c r="B154" s="30">
        <v>440982000</v>
      </c>
      <c r="C154" s="31">
        <f t="shared" si="153"/>
        <v>34117</v>
      </c>
      <c r="D154" s="31">
        <v>6504</v>
      </c>
      <c r="E154" s="31">
        <v>9501</v>
      </c>
      <c r="F154" s="31">
        <v>16259</v>
      </c>
      <c r="G154" s="31">
        <v>1853</v>
      </c>
      <c r="H154" s="31">
        <v>0</v>
      </c>
      <c r="I154" s="31">
        <v>0</v>
      </c>
      <c r="J154" s="41">
        <f t="shared" si="155"/>
        <v>650.4</v>
      </c>
      <c r="K154" s="41">
        <f t="shared" si="156"/>
        <v>1187.625</v>
      </c>
      <c r="L154" s="41">
        <f t="shared" si="157"/>
        <v>812.95</v>
      </c>
      <c r="M154" s="41">
        <f t="shared" si="158"/>
        <v>138.975</v>
      </c>
      <c r="N154" s="41">
        <f t="shared" si="159"/>
        <v>0</v>
      </c>
      <c r="O154" s="41">
        <f t="shared" si="160"/>
        <v>0</v>
      </c>
      <c r="P154" s="41">
        <f t="shared" si="161"/>
        <v>2789.95</v>
      </c>
      <c r="Q154" s="41"/>
      <c r="R154" s="41"/>
      <c r="S154" s="41">
        <f t="shared" si="162"/>
        <v>2789.95</v>
      </c>
      <c r="T154" s="53">
        <f t="shared" si="163"/>
        <v>2190</v>
      </c>
      <c r="U154" s="53">
        <f t="shared" si="164"/>
        <v>832</v>
      </c>
      <c r="V154" s="53">
        <f t="shared" si="165"/>
        <v>1358</v>
      </c>
      <c r="W154" s="41"/>
    </row>
    <row r="155" s="4" customFormat="1" ht="28" hidden="1" customHeight="1" spans="1:23">
      <c r="A155" s="35" t="s">
        <v>170</v>
      </c>
      <c r="B155" s="36"/>
      <c r="C155" s="26">
        <f t="shared" si="153"/>
        <v>10055</v>
      </c>
      <c r="D155" s="26">
        <f t="shared" ref="D155:V155" si="167">SUM(D156:D160)</f>
        <v>638</v>
      </c>
      <c r="E155" s="26">
        <f t="shared" si="167"/>
        <v>1935</v>
      </c>
      <c r="F155" s="26">
        <f t="shared" si="167"/>
        <v>5591</v>
      </c>
      <c r="G155" s="26">
        <f t="shared" si="167"/>
        <v>1891</v>
      </c>
      <c r="H155" s="26">
        <f t="shared" si="167"/>
        <v>0</v>
      </c>
      <c r="I155" s="26">
        <f t="shared" si="167"/>
        <v>0</v>
      </c>
      <c r="J155" s="40">
        <f t="shared" si="167"/>
        <v>63.8</v>
      </c>
      <c r="K155" s="40">
        <f t="shared" si="167"/>
        <v>241.875</v>
      </c>
      <c r="L155" s="40">
        <f t="shared" si="167"/>
        <v>279.55</v>
      </c>
      <c r="M155" s="40">
        <f t="shared" si="167"/>
        <v>141.825</v>
      </c>
      <c r="N155" s="40">
        <f t="shared" si="167"/>
        <v>0</v>
      </c>
      <c r="O155" s="40">
        <f t="shared" si="167"/>
        <v>0</v>
      </c>
      <c r="P155" s="40">
        <f t="shared" si="167"/>
        <v>727.05</v>
      </c>
      <c r="Q155" s="40">
        <f t="shared" si="167"/>
        <v>0</v>
      </c>
      <c r="R155" s="40">
        <f t="shared" si="167"/>
        <v>0</v>
      </c>
      <c r="S155" s="40">
        <f t="shared" si="167"/>
        <v>727.05</v>
      </c>
      <c r="T155" s="52">
        <f t="shared" si="167"/>
        <v>568</v>
      </c>
      <c r="U155" s="52">
        <f t="shared" si="167"/>
        <v>213</v>
      </c>
      <c r="V155" s="52">
        <f t="shared" si="167"/>
        <v>355</v>
      </c>
      <c r="W155" s="40"/>
    </row>
    <row r="156" s="4" customFormat="1" ht="28" hidden="1" customHeight="1" spans="1:23">
      <c r="A156" s="29" t="s">
        <v>171</v>
      </c>
      <c r="B156" s="30">
        <v>441200000</v>
      </c>
      <c r="C156" s="31">
        <f t="shared" si="153"/>
        <v>336</v>
      </c>
      <c r="D156" s="31">
        <v>11</v>
      </c>
      <c r="E156" s="31">
        <v>13</v>
      </c>
      <c r="F156" s="31">
        <v>214</v>
      </c>
      <c r="G156" s="31">
        <v>98</v>
      </c>
      <c r="H156" s="31">
        <v>0</v>
      </c>
      <c r="I156" s="31">
        <v>0</v>
      </c>
      <c r="J156" s="41">
        <f>D156*0.1</f>
        <v>1.1</v>
      </c>
      <c r="K156" s="41">
        <f>E156*0.125</f>
        <v>1.625</v>
      </c>
      <c r="L156" s="41">
        <f>F156*0.05</f>
        <v>10.7</v>
      </c>
      <c r="M156" s="41">
        <f>G156*0.075</f>
        <v>7.35</v>
      </c>
      <c r="N156" s="41">
        <f>H156*0.08</f>
        <v>0</v>
      </c>
      <c r="O156" s="41">
        <f>I156*0.1</f>
        <v>0</v>
      </c>
      <c r="P156" s="41">
        <f>SUM(J156:O156)</f>
        <v>20.775</v>
      </c>
      <c r="Q156" s="41"/>
      <c r="R156" s="41"/>
      <c r="S156" s="41">
        <f>P156-Q156+R156</f>
        <v>20.775</v>
      </c>
      <c r="T156" s="53">
        <f>ROUNDDOWN(S156*0.785,0)</f>
        <v>16</v>
      </c>
      <c r="U156" s="53">
        <f>ROUNDDOWN(T156*0.38,0)</f>
        <v>6</v>
      </c>
      <c r="V156" s="53">
        <f>T156-U156</f>
        <v>10</v>
      </c>
      <c r="W156" s="41" t="s">
        <v>61</v>
      </c>
    </row>
    <row r="157" s="4" customFormat="1" ht="28" hidden="1" customHeight="1" spans="1:23">
      <c r="A157" s="29" t="s">
        <v>172</v>
      </c>
      <c r="B157" s="30">
        <v>441202000</v>
      </c>
      <c r="C157" s="31">
        <f t="shared" si="153"/>
        <v>1527</v>
      </c>
      <c r="D157" s="31">
        <v>68</v>
      </c>
      <c r="E157" s="31">
        <v>107</v>
      </c>
      <c r="F157" s="31">
        <v>976</v>
      </c>
      <c r="G157" s="31">
        <v>376</v>
      </c>
      <c r="H157" s="31">
        <v>0</v>
      </c>
      <c r="I157" s="31">
        <v>0</v>
      </c>
      <c r="J157" s="41">
        <f t="shared" si="155"/>
        <v>6.8</v>
      </c>
      <c r="K157" s="41">
        <f t="shared" si="156"/>
        <v>13.375</v>
      </c>
      <c r="L157" s="41">
        <f t="shared" si="157"/>
        <v>48.8</v>
      </c>
      <c r="M157" s="41">
        <f t="shared" si="158"/>
        <v>28.2</v>
      </c>
      <c r="N157" s="41">
        <f t="shared" si="159"/>
        <v>0</v>
      </c>
      <c r="O157" s="41">
        <f t="shared" si="160"/>
        <v>0</v>
      </c>
      <c r="P157" s="41">
        <f t="shared" si="161"/>
        <v>97.175</v>
      </c>
      <c r="Q157" s="41"/>
      <c r="R157" s="41"/>
      <c r="S157" s="41">
        <f t="shared" si="162"/>
        <v>97.175</v>
      </c>
      <c r="T157" s="53">
        <f t="shared" si="163"/>
        <v>76</v>
      </c>
      <c r="U157" s="53">
        <f t="shared" si="164"/>
        <v>28</v>
      </c>
      <c r="V157" s="53">
        <f t="shared" si="165"/>
        <v>48</v>
      </c>
      <c r="W157" s="41"/>
    </row>
    <row r="158" s="4" customFormat="1" ht="28" hidden="1" customHeight="1" spans="1:23">
      <c r="A158" s="29" t="s">
        <v>173</v>
      </c>
      <c r="B158" s="30">
        <v>441203000</v>
      </c>
      <c r="C158" s="31">
        <f t="shared" si="153"/>
        <v>754</v>
      </c>
      <c r="D158" s="31">
        <v>30</v>
      </c>
      <c r="E158" s="31">
        <v>140</v>
      </c>
      <c r="F158" s="31">
        <v>459</v>
      </c>
      <c r="G158" s="31">
        <v>125</v>
      </c>
      <c r="H158" s="31">
        <v>0</v>
      </c>
      <c r="I158" s="31">
        <v>0</v>
      </c>
      <c r="J158" s="41">
        <f t="shared" si="155"/>
        <v>3</v>
      </c>
      <c r="K158" s="41">
        <f t="shared" si="156"/>
        <v>17.5</v>
      </c>
      <c r="L158" s="41">
        <f t="shared" si="157"/>
        <v>22.95</v>
      </c>
      <c r="M158" s="41">
        <f t="shared" si="158"/>
        <v>9.375</v>
      </c>
      <c r="N158" s="41">
        <f t="shared" si="159"/>
        <v>0</v>
      </c>
      <c r="O158" s="41">
        <f t="shared" si="160"/>
        <v>0</v>
      </c>
      <c r="P158" s="41">
        <f t="shared" si="161"/>
        <v>52.825</v>
      </c>
      <c r="Q158" s="41"/>
      <c r="R158" s="41"/>
      <c r="S158" s="41">
        <f t="shared" si="162"/>
        <v>52.825</v>
      </c>
      <c r="T158" s="53">
        <f t="shared" si="163"/>
        <v>41</v>
      </c>
      <c r="U158" s="53">
        <f t="shared" si="164"/>
        <v>15</v>
      </c>
      <c r="V158" s="53">
        <f t="shared" si="165"/>
        <v>26</v>
      </c>
      <c r="W158" s="41"/>
    </row>
    <row r="159" s="4" customFormat="1" ht="28" hidden="1" customHeight="1" spans="1:23">
      <c r="A159" s="29" t="s">
        <v>174</v>
      </c>
      <c r="B159" s="30">
        <v>441204000</v>
      </c>
      <c r="C159" s="31">
        <f t="shared" si="153"/>
        <v>5101</v>
      </c>
      <c r="D159" s="31">
        <v>520</v>
      </c>
      <c r="E159" s="31">
        <v>1485</v>
      </c>
      <c r="F159" s="31">
        <v>2443</v>
      </c>
      <c r="G159" s="31">
        <v>653</v>
      </c>
      <c r="H159" s="31">
        <v>0</v>
      </c>
      <c r="I159" s="31">
        <v>0</v>
      </c>
      <c r="J159" s="41">
        <f t="shared" si="155"/>
        <v>52</v>
      </c>
      <c r="K159" s="41">
        <f t="shared" si="156"/>
        <v>185.625</v>
      </c>
      <c r="L159" s="41">
        <f t="shared" si="157"/>
        <v>122.15</v>
      </c>
      <c r="M159" s="41">
        <f t="shared" si="158"/>
        <v>48.975</v>
      </c>
      <c r="N159" s="41">
        <f t="shared" si="159"/>
        <v>0</v>
      </c>
      <c r="O159" s="41">
        <f t="shared" si="160"/>
        <v>0</v>
      </c>
      <c r="P159" s="41">
        <f t="shared" si="161"/>
        <v>408.75</v>
      </c>
      <c r="Q159" s="41"/>
      <c r="R159" s="41"/>
      <c r="S159" s="41">
        <f t="shared" si="162"/>
        <v>408.75</v>
      </c>
      <c r="T159" s="53">
        <f t="shared" si="163"/>
        <v>320</v>
      </c>
      <c r="U159" s="53">
        <f t="shared" si="164"/>
        <v>121</v>
      </c>
      <c r="V159" s="53">
        <f t="shared" si="165"/>
        <v>199</v>
      </c>
      <c r="W159" s="41"/>
    </row>
    <row r="160" s="4" customFormat="1" ht="28" hidden="1" customHeight="1" spans="1:23">
      <c r="A160" s="29" t="s">
        <v>175</v>
      </c>
      <c r="B160" s="30">
        <v>441284000</v>
      </c>
      <c r="C160" s="31">
        <f t="shared" si="153"/>
        <v>2337</v>
      </c>
      <c r="D160" s="31">
        <v>9</v>
      </c>
      <c r="E160" s="31">
        <v>190</v>
      </c>
      <c r="F160" s="31">
        <v>1499</v>
      </c>
      <c r="G160" s="31">
        <v>639</v>
      </c>
      <c r="H160" s="31">
        <v>0</v>
      </c>
      <c r="I160" s="31">
        <v>0</v>
      </c>
      <c r="J160" s="41">
        <f t="shared" si="155"/>
        <v>0.9</v>
      </c>
      <c r="K160" s="41">
        <f t="shared" si="156"/>
        <v>23.75</v>
      </c>
      <c r="L160" s="41">
        <f t="shared" si="157"/>
        <v>74.95</v>
      </c>
      <c r="M160" s="41">
        <f t="shared" si="158"/>
        <v>47.925</v>
      </c>
      <c r="N160" s="41">
        <f t="shared" si="159"/>
        <v>0</v>
      </c>
      <c r="O160" s="41">
        <f t="shared" si="160"/>
        <v>0</v>
      </c>
      <c r="P160" s="41">
        <f t="shared" si="161"/>
        <v>147.525</v>
      </c>
      <c r="Q160" s="41"/>
      <c r="R160" s="41"/>
      <c r="S160" s="41">
        <f t="shared" si="162"/>
        <v>147.525</v>
      </c>
      <c r="T160" s="53">
        <f t="shared" si="163"/>
        <v>115</v>
      </c>
      <c r="U160" s="53">
        <f t="shared" si="164"/>
        <v>43</v>
      </c>
      <c r="V160" s="53">
        <f t="shared" si="165"/>
        <v>72</v>
      </c>
      <c r="W160" s="41"/>
    </row>
    <row r="161" s="4" customFormat="1" ht="28" hidden="1" customHeight="1" spans="1:23">
      <c r="A161" s="37" t="str">
        <f t="shared" ref="A161:A165" si="168">A162</f>
        <v>广宁县</v>
      </c>
      <c r="B161" s="36"/>
      <c r="C161" s="26">
        <f t="shared" si="153"/>
        <v>5619</v>
      </c>
      <c r="D161" s="26">
        <f t="shared" ref="D161:V161" si="169">SUM(D162)</f>
        <v>463</v>
      </c>
      <c r="E161" s="26">
        <f t="shared" si="169"/>
        <v>1004</v>
      </c>
      <c r="F161" s="26">
        <f t="shared" si="169"/>
        <v>3138</v>
      </c>
      <c r="G161" s="26">
        <f t="shared" si="169"/>
        <v>1014</v>
      </c>
      <c r="H161" s="26">
        <f t="shared" si="169"/>
        <v>0</v>
      </c>
      <c r="I161" s="26">
        <f t="shared" si="169"/>
        <v>0</v>
      </c>
      <c r="J161" s="40">
        <f t="shared" si="169"/>
        <v>46.3</v>
      </c>
      <c r="K161" s="40">
        <f t="shared" si="169"/>
        <v>125.5</v>
      </c>
      <c r="L161" s="40">
        <f t="shared" si="169"/>
        <v>156.9</v>
      </c>
      <c r="M161" s="40">
        <f t="shared" si="169"/>
        <v>76.05</v>
      </c>
      <c r="N161" s="40">
        <f t="shared" si="169"/>
        <v>0</v>
      </c>
      <c r="O161" s="40">
        <f t="shared" si="169"/>
        <v>0</v>
      </c>
      <c r="P161" s="40">
        <f t="shared" si="169"/>
        <v>404.75</v>
      </c>
      <c r="Q161" s="40">
        <f t="shared" si="169"/>
        <v>0</v>
      </c>
      <c r="R161" s="40">
        <f t="shared" si="169"/>
        <v>0</v>
      </c>
      <c r="S161" s="40">
        <f t="shared" si="169"/>
        <v>404.75</v>
      </c>
      <c r="T161" s="52">
        <f t="shared" si="169"/>
        <v>317</v>
      </c>
      <c r="U161" s="52">
        <f t="shared" si="169"/>
        <v>120</v>
      </c>
      <c r="V161" s="52">
        <f t="shared" si="169"/>
        <v>197</v>
      </c>
      <c r="W161" s="36"/>
    </row>
    <row r="162" s="4" customFormat="1" ht="28" hidden="1" customHeight="1" spans="1:23">
      <c r="A162" s="29" t="s">
        <v>176</v>
      </c>
      <c r="B162" s="30">
        <v>441223000</v>
      </c>
      <c r="C162" s="31">
        <f t="shared" ref="C162:C170" si="170">SUM(D162:I162)</f>
        <v>5619</v>
      </c>
      <c r="D162" s="31">
        <v>463</v>
      </c>
      <c r="E162" s="31">
        <v>1004</v>
      </c>
      <c r="F162" s="31">
        <v>3138</v>
      </c>
      <c r="G162" s="31">
        <v>1014</v>
      </c>
      <c r="H162" s="31">
        <v>0</v>
      </c>
      <c r="I162" s="31">
        <v>0</v>
      </c>
      <c r="J162" s="41">
        <f>D162*0.1</f>
        <v>46.3</v>
      </c>
      <c r="K162" s="41">
        <f>E162*0.125</f>
        <v>125.5</v>
      </c>
      <c r="L162" s="41">
        <f>F162*0.05</f>
        <v>156.9</v>
      </c>
      <c r="M162" s="41">
        <f>G162*0.075</f>
        <v>76.05</v>
      </c>
      <c r="N162" s="41">
        <f>H162*0.08</f>
        <v>0</v>
      </c>
      <c r="O162" s="41">
        <f>I162*0.1</f>
        <v>0</v>
      </c>
      <c r="P162" s="41">
        <f>SUM(J162:O162)</f>
        <v>404.75</v>
      </c>
      <c r="Q162" s="41"/>
      <c r="R162" s="41"/>
      <c r="S162" s="41">
        <f>P162-Q162+R162</f>
        <v>404.75</v>
      </c>
      <c r="T162" s="53">
        <f>ROUNDDOWN(S162*0.785,0)</f>
        <v>317</v>
      </c>
      <c r="U162" s="53">
        <f>ROUNDDOWN(T162*0.38,0)</f>
        <v>120</v>
      </c>
      <c r="V162" s="53">
        <f>T162-U162</f>
        <v>197</v>
      </c>
      <c r="W162" s="41"/>
    </row>
    <row r="163" s="4" customFormat="1" ht="28" hidden="1" customHeight="1" spans="1:23">
      <c r="A163" s="37" t="str">
        <f t="shared" si="168"/>
        <v>德庆县</v>
      </c>
      <c r="B163" s="36"/>
      <c r="C163" s="26">
        <f t="shared" si="170"/>
        <v>4799</v>
      </c>
      <c r="D163" s="26">
        <f t="shared" ref="D163:V163" si="171">SUM(D164)</f>
        <v>292</v>
      </c>
      <c r="E163" s="26">
        <f t="shared" si="171"/>
        <v>1310</v>
      </c>
      <c r="F163" s="26">
        <f t="shared" si="171"/>
        <v>2437</v>
      </c>
      <c r="G163" s="26">
        <f t="shared" si="171"/>
        <v>760</v>
      </c>
      <c r="H163" s="26">
        <f t="shared" si="171"/>
        <v>0</v>
      </c>
      <c r="I163" s="26">
        <f t="shared" si="171"/>
        <v>0</v>
      </c>
      <c r="J163" s="40">
        <f t="shared" si="171"/>
        <v>29.2</v>
      </c>
      <c r="K163" s="40">
        <f t="shared" si="171"/>
        <v>163.75</v>
      </c>
      <c r="L163" s="40">
        <f t="shared" si="171"/>
        <v>121.85</v>
      </c>
      <c r="M163" s="40">
        <f t="shared" si="171"/>
        <v>57</v>
      </c>
      <c r="N163" s="40">
        <f t="shared" si="171"/>
        <v>0</v>
      </c>
      <c r="O163" s="40">
        <f t="shared" si="171"/>
        <v>0</v>
      </c>
      <c r="P163" s="40">
        <f t="shared" si="171"/>
        <v>371.8</v>
      </c>
      <c r="Q163" s="40">
        <f t="shared" si="171"/>
        <v>0</v>
      </c>
      <c r="R163" s="40">
        <f t="shared" si="171"/>
        <v>0</v>
      </c>
      <c r="S163" s="40">
        <f t="shared" si="171"/>
        <v>371.8</v>
      </c>
      <c r="T163" s="52">
        <f t="shared" si="171"/>
        <v>291</v>
      </c>
      <c r="U163" s="52">
        <f t="shared" si="171"/>
        <v>110</v>
      </c>
      <c r="V163" s="52">
        <f t="shared" si="171"/>
        <v>181</v>
      </c>
      <c r="W163" s="36"/>
    </row>
    <row r="164" s="4" customFormat="1" ht="28" hidden="1" customHeight="1" spans="1:23">
      <c r="A164" s="29" t="s">
        <v>177</v>
      </c>
      <c r="B164" s="30">
        <v>441226000</v>
      </c>
      <c r="C164" s="31">
        <f t="shared" si="170"/>
        <v>4799</v>
      </c>
      <c r="D164" s="31">
        <v>292</v>
      </c>
      <c r="E164" s="31">
        <v>1310</v>
      </c>
      <c r="F164" s="31">
        <v>2437</v>
      </c>
      <c r="G164" s="31">
        <v>760</v>
      </c>
      <c r="H164" s="31">
        <v>0</v>
      </c>
      <c r="I164" s="31">
        <v>0</v>
      </c>
      <c r="J164" s="41">
        <f>D164*0.1</f>
        <v>29.2</v>
      </c>
      <c r="K164" s="41">
        <f>E164*0.125</f>
        <v>163.75</v>
      </c>
      <c r="L164" s="41">
        <f>F164*0.05</f>
        <v>121.85</v>
      </c>
      <c r="M164" s="41">
        <f>G164*0.075</f>
        <v>57</v>
      </c>
      <c r="N164" s="41">
        <f>H164*0.08</f>
        <v>0</v>
      </c>
      <c r="O164" s="41">
        <f>I164*0.1</f>
        <v>0</v>
      </c>
      <c r="P164" s="41">
        <f>SUM(J164:O164)</f>
        <v>371.8</v>
      </c>
      <c r="Q164" s="41"/>
      <c r="R164" s="41"/>
      <c r="S164" s="41">
        <f>P164-Q164+R164</f>
        <v>371.8</v>
      </c>
      <c r="T164" s="53">
        <f>ROUNDDOWN(S164*0.785,0)</f>
        <v>291</v>
      </c>
      <c r="U164" s="53">
        <f>ROUNDDOWN(T164*0.38,0)</f>
        <v>110</v>
      </c>
      <c r="V164" s="53">
        <f>T164-U164</f>
        <v>181</v>
      </c>
      <c r="W164" s="41"/>
    </row>
    <row r="165" s="4" customFormat="1" ht="28" hidden="1" customHeight="1" spans="1:23">
      <c r="A165" s="37" t="str">
        <f t="shared" si="168"/>
        <v>封开县</v>
      </c>
      <c r="B165" s="36"/>
      <c r="C165" s="26">
        <f t="shared" si="170"/>
        <v>5057</v>
      </c>
      <c r="D165" s="26">
        <f t="shared" ref="D165:V165" si="172">SUM(D166)</f>
        <v>276</v>
      </c>
      <c r="E165" s="26">
        <f t="shared" si="172"/>
        <v>879</v>
      </c>
      <c r="F165" s="26">
        <f t="shared" si="172"/>
        <v>2537</v>
      </c>
      <c r="G165" s="26">
        <f t="shared" si="172"/>
        <v>1365</v>
      </c>
      <c r="H165" s="26">
        <f t="shared" si="172"/>
        <v>0</v>
      </c>
      <c r="I165" s="26">
        <f t="shared" si="172"/>
        <v>0</v>
      </c>
      <c r="J165" s="40">
        <f t="shared" si="172"/>
        <v>27.6</v>
      </c>
      <c r="K165" s="40">
        <f t="shared" si="172"/>
        <v>109.875</v>
      </c>
      <c r="L165" s="40">
        <f t="shared" si="172"/>
        <v>126.85</v>
      </c>
      <c r="M165" s="40">
        <f t="shared" si="172"/>
        <v>102.375</v>
      </c>
      <c r="N165" s="40">
        <f t="shared" si="172"/>
        <v>0</v>
      </c>
      <c r="O165" s="40">
        <f t="shared" si="172"/>
        <v>0</v>
      </c>
      <c r="P165" s="40">
        <f t="shared" si="172"/>
        <v>366.7</v>
      </c>
      <c r="Q165" s="40">
        <f t="shared" si="172"/>
        <v>0</v>
      </c>
      <c r="R165" s="40">
        <f t="shared" si="172"/>
        <v>0</v>
      </c>
      <c r="S165" s="40">
        <f t="shared" si="172"/>
        <v>366.7</v>
      </c>
      <c r="T165" s="52">
        <f t="shared" si="172"/>
        <v>287</v>
      </c>
      <c r="U165" s="52">
        <f t="shared" si="172"/>
        <v>109</v>
      </c>
      <c r="V165" s="52">
        <f t="shared" si="172"/>
        <v>178</v>
      </c>
      <c r="W165" s="36"/>
    </row>
    <row r="166" s="4" customFormat="1" ht="28" hidden="1" customHeight="1" spans="1:23">
      <c r="A166" s="29" t="s">
        <v>178</v>
      </c>
      <c r="B166" s="30">
        <v>441225000</v>
      </c>
      <c r="C166" s="31">
        <f t="shared" si="170"/>
        <v>5057</v>
      </c>
      <c r="D166" s="31">
        <v>276</v>
      </c>
      <c r="E166" s="31">
        <v>879</v>
      </c>
      <c r="F166" s="31">
        <v>2537</v>
      </c>
      <c r="G166" s="31">
        <v>1365</v>
      </c>
      <c r="H166" s="31">
        <v>0</v>
      </c>
      <c r="I166" s="31">
        <v>0</v>
      </c>
      <c r="J166" s="41">
        <f>D166*0.1</f>
        <v>27.6</v>
      </c>
      <c r="K166" s="41">
        <f>E166*0.125</f>
        <v>109.875</v>
      </c>
      <c r="L166" s="41">
        <f>F166*0.05</f>
        <v>126.85</v>
      </c>
      <c r="M166" s="41">
        <f>G166*0.075</f>
        <v>102.375</v>
      </c>
      <c r="N166" s="41">
        <f>H166*0.08</f>
        <v>0</v>
      </c>
      <c r="O166" s="41">
        <f>I166*0.1</f>
        <v>0</v>
      </c>
      <c r="P166" s="41">
        <f>SUM(J166:O166)</f>
        <v>366.7</v>
      </c>
      <c r="Q166" s="41"/>
      <c r="R166" s="41"/>
      <c r="S166" s="41">
        <f>P166-Q166+R166</f>
        <v>366.7</v>
      </c>
      <c r="T166" s="53">
        <f>ROUNDDOWN(S166*0.785,0)</f>
        <v>287</v>
      </c>
      <c r="U166" s="53">
        <f>ROUNDDOWN(T166*0.38,0)</f>
        <v>109</v>
      </c>
      <c r="V166" s="53">
        <f>T166-U166</f>
        <v>178</v>
      </c>
      <c r="W166" s="41"/>
    </row>
    <row r="167" s="4" customFormat="1" ht="28" hidden="1" customHeight="1" spans="1:23">
      <c r="A167" s="37" t="str">
        <f>A168</f>
        <v>怀集县</v>
      </c>
      <c r="B167" s="36"/>
      <c r="C167" s="26">
        <f t="shared" si="170"/>
        <v>14184</v>
      </c>
      <c r="D167" s="26">
        <f t="shared" ref="D167:V167" si="173">SUM(D168)</f>
        <v>189</v>
      </c>
      <c r="E167" s="26">
        <f t="shared" si="173"/>
        <v>1138</v>
      </c>
      <c r="F167" s="26">
        <f t="shared" si="173"/>
        <v>8908</v>
      </c>
      <c r="G167" s="26">
        <f t="shared" si="173"/>
        <v>3838</v>
      </c>
      <c r="H167" s="26">
        <f t="shared" si="173"/>
        <v>24</v>
      </c>
      <c r="I167" s="26">
        <f t="shared" si="173"/>
        <v>87</v>
      </c>
      <c r="J167" s="40">
        <f t="shared" si="173"/>
        <v>18.9</v>
      </c>
      <c r="K167" s="40">
        <f t="shared" si="173"/>
        <v>142.25</v>
      </c>
      <c r="L167" s="40">
        <f t="shared" si="173"/>
        <v>445.4</v>
      </c>
      <c r="M167" s="40">
        <f t="shared" si="173"/>
        <v>287.85</v>
      </c>
      <c r="N167" s="40">
        <f t="shared" si="173"/>
        <v>1.92</v>
      </c>
      <c r="O167" s="40">
        <f t="shared" si="173"/>
        <v>8.7</v>
      </c>
      <c r="P167" s="40">
        <f t="shared" si="173"/>
        <v>905.02</v>
      </c>
      <c r="Q167" s="40">
        <f t="shared" si="173"/>
        <v>0</v>
      </c>
      <c r="R167" s="40">
        <f t="shared" si="173"/>
        <v>0</v>
      </c>
      <c r="S167" s="40">
        <f t="shared" si="173"/>
        <v>905.02</v>
      </c>
      <c r="T167" s="52">
        <f t="shared" si="173"/>
        <v>710</v>
      </c>
      <c r="U167" s="52">
        <f t="shared" si="173"/>
        <v>269</v>
      </c>
      <c r="V167" s="52">
        <f t="shared" si="173"/>
        <v>441</v>
      </c>
      <c r="W167" s="36"/>
    </row>
    <row r="168" s="4" customFormat="1" ht="28" hidden="1" customHeight="1" spans="1:23">
      <c r="A168" s="29" t="s">
        <v>179</v>
      </c>
      <c r="B168" s="30">
        <v>441224000</v>
      </c>
      <c r="C168" s="31">
        <f t="shared" si="170"/>
        <v>14184</v>
      </c>
      <c r="D168" s="31">
        <v>189</v>
      </c>
      <c r="E168" s="31">
        <v>1138</v>
      </c>
      <c r="F168" s="31">
        <v>8908</v>
      </c>
      <c r="G168" s="31">
        <v>3838</v>
      </c>
      <c r="H168" s="31">
        <v>24</v>
      </c>
      <c r="I168" s="31">
        <v>87</v>
      </c>
      <c r="J168" s="41">
        <f>D168*0.1</f>
        <v>18.9</v>
      </c>
      <c r="K168" s="41">
        <f>E168*0.125</f>
        <v>142.25</v>
      </c>
      <c r="L168" s="41">
        <f>F168*0.05</f>
        <v>445.4</v>
      </c>
      <c r="M168" s="41">
        <f>G168*0.075</f>
        <v>287.85</v>
      </c>
      <c r="N168" s="41">
        <f>H168*0.08</f>
        <v>1.92</v>
      </c>
      <c r="O168" s="41">
        <f>I168*0.1</f>
        <v>8.7</v>
      </c>
      <c r="P168" s="41">
        <f>SUM(J168:O168)</f>
        <v>905.02</v>
      </c>
      <c r="Q168" s="41"/>
      <c r="R168" s="41"/>
      <c r="S168" s="41">
        <f>P168-Q168+R168</f>
        <v>905.02</v>
      </c>
      <c r="T168" s="53">
        <f>ROUNDDOWN(S168*0.785,0)</f>
        <v>710</v>
      </c>
      <c r="U168" s="53">
        <f>ROUNDDOWN(T168*0.38,0)</f>
        <v>269</v>
      </c>
      <c r="V168" s="53">
        <f>T168-U168</f>
        <v>441</v>
      </c>
      <c r="W168" s="41"/>
    </row>
    <row r="169" s="4" customFormat="1" ht="28" hidden="1" customHeight="1" spans="1:23">
      <c r="A169" s="35" t="s">
        <v>180</v>
      </c>
      <c r="B169" s="36"/>
      <c r="C169" s="26">
        <f t="shared" si="170"/>
        <v>29264</v>
      </c>
      <c r="D169" s="26">
        <f t="shared" ref="D169:V169" si="174">SUM(D170:D175)</f>
        <v>492</v>
      </c>
      <c r="E169" s="26">
        <f t="shared" si="174"/>
        <v>5280</v>
      </c>
      <c r="F169" s="26">
        <f t="shared" si="174"/>
        <v>19131</v>
      </c>
      <c r="G169" s="26">
        <f t="shared" si="174"/>
        <v>4250</v>
      </c>
      <c r="H169" s="26">
        <f t="shared" si="174"/>
        <v>3</v>
      </c>
      <c r="I169" s="26">
        <f t="shared" si="174"/>
        <v>108</v>
      </c>
      <c r="J169" s="40">
        <f t="shared" si="174"/>
        <v>49.2</v>
      </c>
      <c r="K169" s="40">
        <f t="shared" si="174"/>
        <v>660</v>
      </c>
      <c r="L169" s="40">
        <f t="shared" si="174"/>
        <v>956.55</v>
      </c>
      <c r="M169" s="40">
        <f t="shared" si="174"/>
        <v>318.75</v>
      </c>
      <c r="N169" s="40">
        <f t="shared" si="174"/>
        <v>0.24</v>
      </c>
      <c r="O169" s="40">
        <f t="shared" si="174"/>
        <v>10.8</v>
      </c>
      <c r="P169" s="40">
        <f t="shared" si="174"/>
        <v>1995.54</v>
      </c>
      <c r="Q169" s="40">
        <f t="shared" si="174"/>
        <v>0</v>
      </c>
      <c r="R169" s="40">
        <f t="shared" si="174"/>
        <v>0</v>
      </c>
      <c r="S169" s="40">
        <f t="shared" si="174"/>
        <v>1995.54</v>
      </c>
      <c r="T169" s="52">
        <f t="shared" si="174"/>
        <v>1564</v>
      </c>
      <c r="U169" s="52">
        <f t="shared" si="174"/>
        <v>591</v>
      </c>
      <c r="V169" s="52">
        <f t="shared" si="174"/>
        <v>973</v>
      </c>
      <c r="W169" s="40"/>
    </row>
    <row r="170" s="4" customFormat="1" ht="28" hidden="1" customHeight="1" spans="1:23">
      <c r="A170" s="29" t="s">
        <v>181</v>
      </c>
      <c r="B170" s="30">
        <v>441800000</v>
      </c>
      <c r="C170" s="31">
        <f t="shared" si="170"/>
        <v>22</v>
      </c>
      <c r="D170" s="31">
        <v>4</v>
      </c>
      <c r="E170" s="31">
        <v>18</v>
      </c>
      <c r="F170" s="31">
        <v>0</v>
      </c>
      <c r="G170" s="31">
        <v>0</v>
      </c>
      <c r="H170" s="31">
        <v>0</v>
      </c>
      <c r="I170" s="31">
        <v>0</v>
      </c>
      <c r="J170" s="41">
        <f t="shared" ref="J170:J178" si="175">D170*0.1</f>
        <v>0.4</v>
      </c>
      <c r="K170" s="41">
        <f t="shared" ref="K170:K178" si="176">E170*0.125</f>
        <v>2.25</v>
      </c>
      <c r="L170" s="41">
        <f t="shared" ref="L170:L178" si="177">F170*0.05</f>
        <v>0</v>
      </c>
      <c r="M170" s="41">
        <f t="shared" ref="M170:M178" si="178">G170*0.075</f>
        <v>0</v>
      </c>
      <c r="N170" s="41">
        <f t="shared" ref="N170:N178" si="179">H170*0.08</f>
        <v>0</v>
      </c>
      <c r="O170" s="41">
        <f t="shared" ref="O170:O178" si="180">I170*0.1</f>
        <v>0</v>
      </c>
      <c r="P170" s="41">
        <f t="shared" ref="P170:P178" si="181">SUM(J170:O170)</f>
        <v>2.65</v>
      </c>
      <c r="Q170" s="41"/>
      <c r="R170" s="41"/>
      <c r="S170" s="41">
        <f t="shared" ref="S170:S178" si="182">P170-Q170+R170</f>
        <v>2.65</v>
      </c>
      <c r="T170" s="53">
        <f t="shared" ref="T170:T178" si="183">ROUNDDOWN(S170*0.785,0)</f>
        <v>2</v>
      </c>
      <c r="U170" s="53">
        <f t="shared" ref="U170:U178" si="184">ROUNDDOWN(T170*0.38,0)</f>
        <v>0</v>
      </c>
      <c r="V170" s="53">
        <f t="shared" ref="V170:V178" si="185">T170-U170</f>
        <v>2</v>
      </c>
      <c r="W170" s="41"/>
    </row>
    <row r="171" s="4" customFormat="1" ht="28" hidden="1" customHeight="1" spans="1:23">
      <c r="A171" s="29" t="s">
        <v>182</v>
      </c>
      <c r="B171" s="30">
        <v>441802000</v>
      </c>
      <c r="C171" s="31">
        <f t="shared" ref="C171:C176" si="186">SUM(D171:I171)</f>
        <v>5190</v>
      </c>
      <c r="D171" s="31">
        <v>99</v>
      </c>
      <c r="E171" s="31">
        <v>653</v>
      </c>
      <c r="F171" s="31">
        <v>3450</v>
      </c>
      <c r="G171" s="31">
        <v>988</v>
      </c>
      <c r="H171" s="31">
        <v>0</v>
      </c>
      <c r="I171" s="31">
        <v>0</v>
      </c>
      <c r="J171" s="41">
        <f t="shared" si="175"/>
        <v>9.9</v>
      </c>
      <c r="K171" s="41">
        <f t="shared" si="176"/>
        <v>81.625</v>
      </c>
      <c r="L171" s="41">
        <f t="shared" si="177"/>
        <v>172.5</v>
      </c>
      <c r="M171" s="41">
        <f t="shared" si="178"/>
        <v>74.1</v>
      </c>
      <c r="N171" s="41">
        <f t="shared" si="179"/>
        <v>0</v>
      </c>
      <c r="O171" s="41">
        <f t="shared" si="180"/>
        <v>0</v>
      </c>
      <c r="P171" s="41">
        <f t="shared" si="181"/>
        <v>338.125</v>
      </c>
      <c r="Q171" s="41"/>
      <c r="R171" s="41"/>
      <c r="S171" s="41">
        <f t="shared" si="182"/>
        <v>338.125</v>
      </c>
      <c r="T171" s="53">
        <f t="shared" si="183"/>
        <v>265</v>
      </c>
      <c r="U171" s="53">
        <f t="shared" si="184"/>
        <v>100</v>
      </c>
      <c r="V171" s="53">
        <f t="shared" si="185"/>
        <v>165</v>
      </c>
      <c r="W171" s="41"/>
    </row>
    <row r="172" s="4" customFormat="1" ht="28" hidden="1" customHeight="1" spans="1:23">
      <c r="A172" s="29" t="s">
        <v>183</v>
      </c>
      <c r="B172" s="30">
        <v>441803000</v>
      </c>
      <c r="C172" s="31">
        <f t="shared" si="186"/>
        <v>6592</v>
      </c>
      <c r="D172" s="31">
        <v>61</v>
      </c>
      <c r="E172" s="31">
        <v>1309</v>
      </c>
      <c r="F172" s="31">
        <v>4200</v>
      </c>
      <c r="G172" s="31">
        <v>1022</v>
      </c>
      <c r="H172" s="31">
        <v>0</v>
      </c>
      <c r="I172" s="31">
        <v>0</v>
      </c>
      <c r="J172" s="41">
        <f t="shared" si="175"/>
        <v>6.1</v>
      </c>
      <c r="K172" s="41">
        <f t="shared" si="176"/>
        <v>163.625</v>
      </c>
      <c r="L172" s="41">
        <f t="shared" si="177"/>
        <v>210</v>
      </c>
      <c r="M172" s="41">
        <f t="shared" si="178"/>
        <v>76.65</v>
      </c>
      <c r="N172" s="41">
        <f t="shared" si="179"/>
        <v>0</v>
      </c>
      <c r="O172" s="41">
        <f t="shared" si="180"/>
        <v>0</v>
      </c>
      <c r="P172" s="41">
        <f t="shared" si="181"/>
        <v>456.375</v>
      </c>
      <c r="Q172" s="41"/>
      <c r="R172" s="41"/>
      <c r="S172" s="41">
        <f t="shared" si="182"/>
        <v>456.375</v>
      </c>
      <c r="T172" s="53">
        <f t="shared" si="183"/>
        <v>358</v>
      </c>
      <c r="U172" s="53">
        <f t="shared" si="184"/>
        <v>136</v>
      </c>
      <c r="V172" s="53">
        <f t="shared" si="185"/>
        <v>222</v>
      </c>
      <c r="W172" s="41"/>
    </row>
    <row r="173" s="4" customFormat="1" ht="28" hidden="1" customHeight="1" spans="1:23">
      <c r="A173" s="29" t="s">
        <v>184</v>
      </c>
      <c r="B173" s="30">
        <v>441882000</v>
      </c>
      <c r="C173" s="31">
        <f t="shared" si="186"/>
        <v>7161</v>
      </c>
      <c r="D173" s="31">
        <v>218</v>
      </c>
      <c r="E173" s="31">
        <v>1210</v>
      </c>
      <c r="F173" s="31">
        <v>4851</v>
      </c>
      <c r="G173" s="31">
        <v>856</v>
      </c>
      <c r="H173" s="31">
        <v>3</v>
      </c>
      <c r="I173" s="31">
        <v>23</v>
      </c>
      <c r="J173" s="41">
        <f t="shared" si="175"/>
        <v>21.8</v>
      </c>
      <c r="K173" s="41">
        <f t="shared" si="176"/>
        <v>151.25</v>
      </c>
      <c r="L173" s="41">
        <f t="shared" si="177"/>
        <v>242.55</v>
      </c>
      <c r="M173" s="41">
        <f t="shared" si="178"/>
        <v>64.2</v>
      </c>
      <c r="N173" s="41">
        <f t="shared" si="179"/>
        <v>0.24</v>
      </c>
      <c r="O173" s="41">
        <f t="shared" si="180"/>
        <v>2.3</v>
      </c>
      <c r="P173" s="41">
        <f t="shared" si="181"/>
        <v>482.34</v>
      </c>
      <c r="Q173" s="41"/>
      <c r="R173" s="41"/>
      <c r="S173" s="41">
        <f t="shared" si="182"/>
        <v>482.34</v>
      </c>
      <c r="T173" s="53">
        <f t="shared" si="183"/>
        <v>378</v>
      </c>
      <c r="U173" s="53">
        <f t="shared" si="184"/>
        <v>143</v>
      </c>
      <c r="V173" s="53">
        <f t="shared" si="185"/>
        <v>235</v>
      </c>
      <c r="W173" s="41"/>
    </row>
    <row r="174" s="4" customFormat="1" ht="28" hidden="1" customHeight="1" spans="1:23">
      <c r="A174" s="29" t="s">
        <v>185</v>
      </c>
      <c r="B174" s="30">
        <v>441821000</v>
      </c>
      <c r="C174" s="31">
        <f t="shared" si="186"/>
        <v>4097</v>
      </c>
      <c r="D174" s="31">
        <v>95</v>
      </c>
      <c r="E174" s="31">
        <v>1175</v>
      </c>
      <c r="F174" s="31">
        <v>2355</v>
      </c>
      <c r="G174" s="31">
        <v>472</v>
      </c>
      <c r="H174" s="31">
        <v>0</v>
      </c>
      <c r="I174" s="31">
        <v>0</v>
      </c>
      <c r="J174" s="41">
        <f t="shared" si="175"/>
        <v>9.5</v>
      </c>
      <c r="K174" s="41">
        <f t="shared" si="176"/>
        <v>146.875</v>
      </c>
      <c r="L174" s="41">
        <f t="shared" si="177"/>
        <v>117.75</v>
      </c>
      <c r="M174" s="41">
        <f t="shared" si="178"/>
        <v>35.4</v>
      </c>
      <c r="N174" s="41">
        <f t="shared" si="179"/>
        <v>0</v>
      </c>
      <c r="O174" s="41">
        <f t="shared" si="180"/>
        <v>0</v>
      </c>
      <c r="P174" s="41">
        <f t="shared" si="181"/>
        <v>309.525</v>
      </c>
      <c r="Q174" s="41"/>
      <c r="R174" s="41"/>
      <c r="S174" s="41">
        <f t="shared" si="182"/>
        <v>309.525</v>
      </c>
      <c r="T174" s="53">
        <f t="shared" si="183"/>
        <v>242</v>
      </c>
      <c r="U174" s="53">
        <f t="shared" si="184"/>
        <v>91</v>
      </c>
      <c r="V174" s="53">
        <f t="shared" si="185"/>
        <v>151</v>
      </c>
      <c r="W174" s="41"/>
    </row>
    <row r="175" s="4" customFormat="1" ht="28" hidden="1" customHeight="1" spans="1:23">
      <c r="A175" s="29" t="s">
        <v>186</v>
      </c>
      <c r="B175" s="30">
        <v>441823000</v>
      </c>
      <c r="C175" s="31">
        <f t="shared" si="186"/>
        <v>6202</v>
      </c>
      <c r="D175" s="31">
        <v>15</v>
      </c>
      <c r="E175" s="31">
        <v>915</v>
      </c>
      <c r="F175" s="31">
        <v>4275</v>
      </c>
      <c r="G175" s="31">
        <v>912</v>
      </c>
      <c r="H175" s="31">
        <v>0</v>
      </c>
      <c r="I175" s="31">
        <v>85</v>
      </c>
      <c r="J175" s="41">
        <f t="shared" si="175"/>
        <v>1.5</v>
      </c>
      <c r="K175" s="41">
        <f t="shared" si="176"/>
        <v>114.375</v>
      </c>
      <c r="L175" s="41">
        <f t="shared" si="177"/>
        <v>213.75</v>
      </c>
      <c r="M175" s="41">
        <f t="shared" si="178"/>
        <v>68.4</v>
      </c>
      <c r="N175" s="41">
        <f t="shared" si="179"/>
        <v>0</v>
      </c>
      <c r="O175" s="41">
        <f t="shared" si="180"/>
        <v>8.5</v>
      </c>
      <c r="P175" s="41">
        <f t="shared" si="181"/>
        <v>406.525</v>
      </c>
      <c r="Q175" s="41"/>
      <c r="R175" s="41"/>
      <c r="S175" s="41">
        <f t="shared" si="182"/>
        <v>406.525</v>
      </c>
      <c r="T175" s="53">
        <f t="shared" si="183"/>
        <v>319</v>
      </c>
      <c r="U175" s="53">
        <f t="shared" si="184"/>
        <v>121</v>
      </c>
      <c r="V175" s="53">
        <f t="shared" si="185"/>
        <v>198</v>
      </c>
      <c r="W175" s="41"/>
    </row>
    <row r="176" s="4" customFormat="1" ht="28" hidden="1" customHeight="1" spans="1:23">
      <c r="A176" s="37" t="str">
        <f t="shared" ref="A176:A180" si="187">A177</f>
        <v>连山县</v>
      </c>
      <c r="B176" s="36"/>
      <c r="C176" s="26">
        <f t="shared" si="186"/>
        <v>4504</v>
      </c>
      <c r="D176" s="26">
        <f t="shared" ref="D176:V176" si="188">SUM(D177)</f>
        <v>65</v>
      </c>
      <c r="E176" s="26">
        <f t="shared" si="188"/>
        <v>228</v>
      </c>
      <c r="F176" s="26">
        <f t="shared" si="188"/>
        <v>1183</v>
      </c>
      <c r="G176" s="26">
        <f t="shared" si="188"/>
        <v>525</v>
      </c>
      <c r="H176" s="26">
        <f t="shared" si="188"/>
        <v>860</v>
      </c>
      <c r="I176" s="26">
        <f t="shared" si="188"/>
        <v>1643</v>
      </c>
      <c r="J176" s="40">
        <f t="shared" si="188"/>
        <v>6.5</v>
      </c>
      <c r="K176" s="40">
        <f t="shared" si="188"/>
        <v>28.5</v>
      </c>
      <c r="L176" s="40">
        <f t="shared" si="188"/>
        <v>59.15</v>
      </c>
      <c r="M176" s="40">
        <f t="shared" si="188"/>
        <v>39.375</v>
      </c>
      <c r="N176" s="40">
        <f t="shared" si="188"/>
        <v>68.8</v>
      </c>
      <c r="O176" s="40">
        <f t="shared" si="188"/>
        <v>164.3</v>
      </c>
      <c r="P176" s="40">
        <f t="shared" si="188"/>
        <v>366.625</v>
      </c>
      <c r="Q176" s="40">
        <f t="shared" si="188"/>
        <v>0</v>
      </c>
      <c r="R176" s="40">
        <f t="shared" si="188"/>
        <v>0</v>
      </c>
      <c r="S176" s="40">
        <f t="shared" si="188"/>
        <v>366.625</v>
      </c>
      <c r="T176" s="52">
        <f t="shared" si="188"/>
        <v>287</v>
      </c>
      <c r="U176" s="52">
        <f t="shared" si="188"/>
        <v>109</v>
      </c>
      <c r="V176" s="52">
        <f t="shared" si="188"/>
        <v>178</v>
      </c>
      <c r="W176" s="36"/>
    </row>
    <row r="177" s="4" customFormat="1" ht="28" hidden="1" customHeight="1" spans="1:23">
      <c r="A177" s="29" t="s">
        <v>187</v>
      </c>
      <c r="B177" s="30">
        <v>441825000</v>
      </c>
      <c r="C177" s="31">
        <f t="shared" ref="C177:C181" si="189">SUM(D177:I177)</f>
        <v>4504</v>
      </c>
      <c r="D177" s="31">
        <v>65</v>
      </c>
      <c r="E177" s="31">
        <v>228</v>
      </c>
      <c r="F177" s="31">
        <v>1183</v>
      </c>
      <c r="G177" s="31">
        <v>525</v>
      </c>
      <c r="H177" s="31">
        <v>860</v>
      </c>
      <c r="I177" s="31">
        <v>1643</v>
      </c>
      <c r="J177" s="41">
        <f>D177*0.1</f>
        <v>6.5</v>
      </c>
      <c r="K177" s="41">
        <f>E177*0.125</f>
        <v>28.5</v>
      </c>
      <c r="L177" s="41">
        <f>F177*0.05</f>
        <v>59.15</v>
      </c>
      <c r="M177" s="41">
        <f>G177*0.075</f>
        <v>39.375</v>
      </c>
      <c r="N177" s="41">
        <f>H177*0.08</f>
        <v>68.8</v>
      </c>
      <c r="O177" s="41">
        <f>I177*0.1</f>
        <v>164.3</v>
      </c>
      <c r="P177" s="41">
        <f>SUM(J177:O177)</f>
        <v>366.625</v>
      </c>
      <c r="Q177" s="41"/>
      <c r="R177" s="41"/>
      <c r="S177" s="41">
        <f>P177-Q177+R177</f>
        <v>366.625</v>
      </c>
      <c r="T177" s="53">
        <f>ROUNDDOWN(S177*0.785,0)</f>
        <v>287</v>
      </c>
      <c r="U177" s="53">
        <f>ROUNDDOWN(T177*0.38,0)</f>
        <v>109</v>
      </c>
      <c r="V177" s="53">
        <f>T177-U177</f>
        <v>178</v>
      </c>
      <c r="W177" s="41"/>
    </row>
    <row r="178" s="4" customFormat="1" ht="28" hidden="1" customHeight="1" spans="1:23">
      <c r="A178" s="37" t="str">
        <f t="shared" si="187"/>
        <v>连南县</v>
      </c>
      <c r="B178" s="36"/>
      <c r="C178" s="26">
        <f t="shared" si="189"/>
        <v>7808</v>
      </c>
      <c r="D178" s="26">
        <f t="shared" ref="D178:V178" si="190">SUM(D179)</f>
        <v>239</v>
      </c>
      <c r="E178" s="26">
        <f t="shared" si="190"/>
        <v>750</v>
      </c>
      <c r="F178" s="26">
        <f t="shared" si="190"/>
        <v>2029</v>
      </c>
      <c r="G178" s="26">
        <f t="shared" si="190"/>
        <v>1067</v>
      </c>
      <c r="H178" s="26">
        <f t="shared" si="190"/>
        <v>1222</v>
      </c>
      <c r="I178" s="26">
        <f t="shared" si="190"/>
        <v>2501</v>
      </c>
      <c r="J178" s="40">
        <f t="shared" si="190"/>
        <v>23.9</v>
      </c>
      <c r="K178" s="40">
        <f t="shared" si="190"/>
        <v>93.75</v>
      </c>
      <c r="L178" s="40">
        <f t="shared" si="190"/>
        <v>101.45</v>
      </c>
      <c r="M178" s="40">
        <f t="shared" si="190"/>
        <v>80.025</v>
      </c>
      <c r="N178" s="40">
        <f t="shared" si="190"/>
        <v>97.76</v>
      </c>
      <c r="O178" s="40">
        <f t="shared" si="190"/>
        <v>250.1</v>
      </c>
      <c r="P178" s="40">
        <f t="shared" si="190"/>
        <v>646.985</v>
      </c>
      <c r="Q178" s="40">
        <f t="shared" si="190"/>
        <v>0</v>
      </c>
      <c r="R178" s="40">
        <f t="shared" si="190"/>
        <v>0</v>
      </c>
      <c r="S178" s="40">
        <f t="shared" si="190"/>
        <v>646.985</v>
      </c>
      <c r="T178" s="52">
        <f t="shared" si="190"/>
        <v>507</v>
      </c>
      <c r="U178" s="52">
        <f t="shared" si="190"/>
        <v>192</v>
      </c>
      <c r="V178" s="52">
        <f t="shared" si="190"/>
        <v>315</v>
      </c>
      <c r="W178" s="36"/>
    </row>
    <row r="179" s="4" customFormat="1" ht="28" hidden="1" customHeight="1" spans="1:23">
      <c r="A179" s="29" t="s">
        <v>188</v>
      </c>
      <c r="B179" s="30">
        <v>441826000</v>
      </c>
      <c r="C179" s="31">
        <f t="shared" si="189"/>
        <v>7808</v>
      </c>
      <c r="D179" s="31">
        <v>239</v>
      </c>
      <c r="E179" s="31">
        <v>750</v>
      </c>
      <c r="F179" s="31">
        <v>2029</v>
      </c>
      <c r="G179" s="31">
        <v>1067</v>
      </c>
      <c r="H179" s="31">
        <v>1222</v>
      </c>
      <c r="I179" s="31">
        <v>2501</v>
      </c>
      <c r="J179" s="41">
        <f t="shared" ref="J179:J186" si="191">D179*0.1</f>
        <v>23.9</v>
      </c>
      <c r="K179" s="41">
        <f t="shared" ref="K179:K186" si="192">E179*0.125</f>
        <v>93.75</v>
      </c>
      <c r="L179" s="41">
        <f t="shared" ref="L179:L186" si="193">F179*0.05</f>
        <v>101.45</v>
      </c>
      <c r="M179" s="41">
        <f t="shared" ref="M179:M186" si="194">G179*0.075</f>
        <v>80.025</v>
      </c>
      <c r="N179" s="41">
        <f t="shared" ref="N179:N186" si="195">H179*0.08</f>
        <v>97.76</v>
      </c>
      <c r="O179" s="41">
        <f t="shared" ref="O179:O186" si="196">I179*0.1</f>
        <v>250.1</v>
      </c>
      <c r="P179" s="41">
        <f t="shared" ref="P179:P186" si="197">SUM(J179:O179)</f>
        <v>646.985</v>
      </c>
      <c r="Q179" s="41"/>
      <c r="R179" s="41"/>
      <c r="S179" s="41">
        <f t="shared" ref="S179:S186" si="198">P179-Q179+R179</f>
        <v>646.985</v>
      </c>
      <c r="T179" s="53">
        <f t="shared" ref="T179:T186" si="199">ROUNDDOWN(S179*0.785,0)</f>
        <v>507</v>
      </c>
      <c r="U179" s="53">
        <f t="shared" ref="U179:U186" si="200">ROUNDDOWN(T179*0.38,0)</f>
        <v>192</v>
      </c>
      <c r="V179" s="53">
        <f t="shared" ref="V179:V186" si="201">T179-U179</f>
        <v>315</v>
      </c>
      <c r="W179" s="41"/>
    </row>
    <row r="180" s="4" customFormat="1" ht="28" hidden="1" customHeight="1" spans="1:23">
      <c r="A180" s="37" t="str">
        <f t="shared" si="187"/>
        <v>英德市</v>
      </c>
      <c r="B180" s="36"/>
      <c r="C180" s="26">
        <f t="shared" si="189"/>
        <v>13470</v>
      </c>
      <c r="D180" s="26">
        <f t="shared" ref="D180:V180" si="202">SUM(D181)</f>
        <v>1196</v>
      </c>
      <c r="E180" s="26">
        <f t="shared" si="202"/>
        <v>3554</v>
      </c>
      <c r="F180" s="26">
        <f t="shared" si="202"/>
        <v>7554</v>
      </c>
      <c r="G180" s="26">
        <f t="shared" si="202"/>
        <v>1166</v>
      </c>
      <c r="H180" s="26">
        <f t="shared" si="202"/>
        <v>0</v>
      </c>
      <c r="I180" s="26">
        <f t="shared" si="202"/>
        <v>0</v>
      </c>
      <c r="J180" s="40">
        <f t="shared" si="202"/>
        <v>119.6</v>
      </c>
      <c r="K180" s="40">
        <f t="shared" si="202"/>
        <v>444.25</v>
      </c>
      <c r="L180" s="40">
        <f t="shared" si="202"/>
        <v>377.7</v>
      </c>
      <c r="M180" s="40">
        <f t="shared" si="202"/>
        <v>87.45</v>
      </c>
      <c r="N180" s="40">
        <f t="shared" si="202"/>
        <v>0</v>
      </c>
      <c r="O180" s="40">
        <f t="shared" si="202"/>
        <v>0</v>
      </c>
      <c r="P180" s="40">
        <f t="shared" si="202"/>
        <v>1029</v>
      </c>
      <c r="Q180" s="40">
        <f t="shared" si="202"/>
        <v>0</v>
      </c>
      <c r="R180" s="40">
        <f t="shared" si="202"/>
        <v>0</v>
      </c>
      <c r="S180" s="40">
        <f t="shared" si="202"/>
        <v>1029</v>
      </c>
      <c r="T180" s="52">
        <f t="shared" si="202"/>
        <v>807</v>
      </c>
      <c r="U180" s="52">
        <f t="shared" si="202"/>
        <v>306</v>
      </c>
      <c r="V180" s="52">
        <f t="shared" si="202"/>
        <v>501</v>
      </c>
      <c r="W180" s="36"/>
    </row>
    <row r="181" s="4" customFormat="1" ht="28" hidden="1" customHeight="1" spans="1:23">
      <c r="A181" s="29" t="s">
        <v>189</v>
      </c>
      <c r="B181" s="30">
        <v>441881000</v>
      </c>
      <c r="C181" s="31">
        <f t="shared" si="189"/>
        <v>13470</v>
      </c>
      <c r="D181" s="31">
        <v>1196</v>
      </c>
      <c r="E181" s="31">
        <v>3554</v>
      </c>
      <c r="F181" s="31">
        <v>7554</v>
      </c>
      <c r="G181" s="31">
        <v>1166</v>
      </c>
      <c r="H181" s="31">
        <v>0</v>
      </c>
      <c r="I181" s="31">
        <v>0</v>
      </c>
      <c r="J181" s="41">
        <f t="shared" si="191"/>
        <v>119.6</v>
      </c>
      <c r="K181" s="41">
        <f t="shared" si="192"/>
        <v>444.25</v>
      </c>
      <c r="L181" s="41">
        <f t="shared" si="193"/>
        <v>377.7</v>
      </c>
      <c r="M181" s="41">
        <f t="shared" si="194"/>
        <v>87.45</v>
      </c>
      <c r="N181" s="41">
        <f t="shared" si="195"/>
        <v>0</v>
      </c>
      <c r="O181" s="41">
        <f t="shared" si="196"/>
        <v>0</v>
      </c>
      <c r="P181" s="41">
        <f t="shared" si="197"/>
        <v>1029</v>
      </c>
      <c r="Q181" s="41"/>
      <c r="R181" s="41"/>
      <c r="S181" s="41">
        <f t="shared" si="198"/>
        <v>1029</v>
      </c>
      <c r="T181" s="53">
        <f t="shared" si="199"/>
        <v>807</v>
      </c>
      <c r="U181" s="53">
        <f t="shared" si="200"/>
        <v>306</v>
      </c>
      <c r="V181" s="53">
        <f t="shared" si="201"/>
        <v>501</v>
      </c>
      <c r="W181" s="41"/>
    </row>
    <row r="182" s="4" customFormat="1" ht="28" hidden="1" customHeight="1" spans="1:23">
      <c r="A182" s="35" t="s">
        <v>190</v>
      </c>
      <c r="B182" s="36"/>
      <c r="C182" s="26">
        <f t="shared" ref="C182:C187" si="203">SUM(D182:I182)</f>
        <v>6123</v>
      </c>
      <c r="D182" s="26">
        <f t="shared" ref="D182:V182" si="204">SUM(D183:D186)</f>
        <v>17</v>
      </c>
      <c r="E182" s="26">
        <f t="shared" si="204"/>
        <v>121</v>
      </c>
      <c r="F182" s="26">
        <f t="shared" si="204"/>
        <v>4213</v>
      </c>
      <c r="G182" s="26">
        <f t="shared" si="204"/>
        <v>1772</v>
      </c>
      <c r="H182" s="26">
        <f t="shared" si="204"/>
        <v>0</v>
      </c>
      <c r="I182" s="26">
        <f t="shared" si="204"/>
        <v>0</v>
      </c>
      <c r="J182" s="40">
        <f t="shared" si="204"/>
        <v>1.7</v>
      </c>
      <c r="K182" s="40">
        <f t="shared" si="204"/>
        <v>15.125</v>
      </c>
      <c r="L182" s="40">
        <f t="shared" si="204"/>
        <v>210.65</v>
      </c>
      <c r="M182" s="40">
        <f t="shared" si="204"/>
        <v>132.9</v>
      </c>
      <c r="N182" s="40">
        <f t="shared" si="204"/>
        <v>0</v>
      </c>
      <c r="O182" s="40">
        <f t="shared" si="204"/>
        <v>0</v>
      </c>
      <c r="P182" s="40">
        <f t="shared" si="204"/>
        <v>360.375</v>
      </c>
      <c r="Q182" s="40">
        <f t="shared" si="204"/>
        <v>0</v>
      </c>
      <c r="R182" s="40">
        <f t="shared" si="204"/>
        <v>0</v>
      </c>
      <c r="S182" s="40">
        <f t="shared" si="204"/>
        <v>360.375</v>
      </c>
      <c r="T182" s="52">
        <f t="shared" si="204"/>
        <v>281</v>
      </c>
      <c r="U182" s="52">
        <f t="shared" si="204"/>
        <v>106</v>
      </c>
      <c r="V182" s="52">
        <f t="shared" si="204"/>
        <v>175</v>
      </c>
      <c r="W182" s="40"/>
    </row>
    <row r="183" s="4" customFormat="1" ht="28" hidden="1" customHeight="1" spans="1:23">
      <c r="A183" s="29" t="s">
        <v>191</v>
      </c>
      <c r="B183" s="30">
        <v>445100000</v>
      </c>
      <c r="C183" s="31">
        <f t="shared" si="203"/>
        <v>157</v>
      </c>
      <c r="D183" s="31">
        <v>0</v>
      </c>
      <c r="E183" s="31">
        <v>12</v>
      </c>
      <c r="F183" s="31">
        <v>75</v>
      </c>
      <c r="G183" s="31">
        <v>70</v>
      </c>
      <c r="H183" s="31">
        <v>0</v>
      </c>
      <c r="I183" s="31">
        <v>0</v>
      </c>
      <c r="J183" s="41">
        <f t="shared" si="191"/>
        <v>0</v>
      </c>
      <c r="K183" s="41">
        <f t="shared" si="192"/>
        <v>1.5</v>
      </c>
      <c r="L183" s="41">
        <f t="shared" si="193"/>
        <v>3.75</v>
      </c>
      <c r="M183" s="41">
        <f t="shared" si="194"/>
        <v>5.25</v>
      </c>
      <c r="N183" s="41">
        <f t="shared" si="195"/>
        <v>0</v>
      </c>
      <c r="O183" s="41">
        <f t="shared" si="196"/>
        <v>0</v>
      </c>
      <c r="P183" s="41">
        <f t="shared" si="197"/>
        <v>10.5</v>
      </c>
      <c r="Q183" s="41"/>
      <c r="R183" s="41"/>
      <c r="S183" s="41">
        <f t="shared" si="198"/>
        <v>10.5</v>
      </c>
      <c r="T183" s="53">
        <f t="shared" si="199"/>
        <v>8</v>
      </c>
      <c r="U183" s="53">
        <f t="shared" si="200"/>
        <v>3</v>
      </c>
      <c r="V183" s="53">
        <f t="shared" si="201"/>
        <v>5</v>
      </c>
      <c r="W183" s="41"/>
    </row>
    <row r="184" s="4" customFormat="1" ht="28" hidden="1" customHeight="1" spans="1:23">
      <c r="A184" s="29" t="s">
        <v>192</v>
      </c>
      <c r="B184" s="30">
        <v>445100000</v>
      </c>
      <c r="C184" s="31">
        <f t="shared" si="203"/>
        <v>412</v>
      </c>
      <c r="D184" s="31">
        <v>0</v>
      </c>
      <c r="E184" s="31">
        <v>0</v>
      </c>
      <c r="F184" s="31">
        <v>330</v>
      </c>
      <c r="G184" s="31">
        <v>82</v>
      </c>
      <c r="H184" s="31">
        <v>0</v>
      </c>
      <c r="I184" s="31">
        <v>0</v>
      </c>
      <c r="J184" s="41">
        <f t="shared" si="191"/>
        <v>0</v>
      </c>
      <c r="K184" s="41">
        <f t="shared" si="192"/>
        <v>0</v>
      </c>
      <c r="L184" s="41">
        <f t="shared" si="193"/>
        <v>16.5</v>
      </c>
      <c r="M184" s="41">
        <f t="shared" si="194"/>
        <v>6.15</v>
      </c>
      <c r="N184" s="41">
        <f t="shared" si="195"/>
        <v>0</v>
      </c>
      <c r="O184" s="41">
        <f t="shared" si="196"/>
        <v>0</v>
      </c>
      <c r="P184" s="41">
        <f t="shared" si="197"/>
        <v>22.65</v>
      </c>
      <c r="Q184" s="41"/>
      <c r="R184" s="41"/>
      <c r="S184" s="41">
        <f t="shared" si="198"/>
        <v>22.65</v>
      </c>
      <c r="T184" s="53">
        <f t="shared" si="199"/>
        <v>17</v>
      </c>
      <c r="U184" s="53">
        <f t="shared" si="200"/>
        <v>6</v>
      </c>
      <c r="V184" s="53">
        <f t="shared" si="201"/>
        <v>11</v>
      </c>
      <c r="W184" s="41" t="s">
        <v>61</v>
      </c>
    </row>
    <row r="185" s="4" customFormat="1" ht="28" hidden="1" customHeight="1" spans="1:23">
      <c r="A185" s="29" t="s">
        <v>193</v>
      </c>
      <c r="B185" s="30">
        <v>445102000</v>
      </c>
      <c r="C185" s="31">
        <f t="shared" si="203"/>
        <v>2048</v>
      </c>
      <c r="D185" s="31">
        <v>4</v>
      </c>
      <c r="E185" s="31">
        <v>59</v>
      </c>
      <c r="F185" s="31">
        <v>1404</v>
      </c>
      <c r="G185" s="31">
        <v>581</v>
      </c>
      <c r="H185" s="31">
        <v>0</v>
      </c>
      <c r="I185" s="31">
        <v>0</v>
      </c>
      <c r="J185" s="41">
        <f t="shared" si="191"/>
        <v>0.4</v>
      </c>
      <c r="K185" s="41">
        <f t="shared" si="192"/>
        <v>7.375</v>
      </c>
      <c r="L185" s="41">
        <f t="shared" si="193"/>
        <v>70.2</v>
      </c>
      <c r="M185" s="41">
        <f t="shared" si="194"/>
        <v>43.575</v>
      </c>
      <c r="N185" s="41">
        <f t="shared" si="195"/>
        <v>0</v>
      </c>
      <c r="O185" s="41">
        <f t="shared" si="196"/>
        <v>0</v>
      </c>
      <c r="P185" s="41">
        <f t="shared" si="197"/>
        <v>121.55</v>
      </c>
      <c r="Q185" s="41"/>
      <c r="R185" s="41"/>
      <c r="S185" s="41">
        <f t="shared" si="198"/>
        <v>121.55</v>
      </c>
      <c r="T185" s="53">
        <f t="shared" si="199"/>
        <v>95</v>
      </c>
      <c r="U185" s="53">
        <f t="shared" si="200"/>
        <v>36</v>
      </c>
      <c r="V185" s="53">
        <f t="shared" si="201"/>
        <v>59</v>
      </c>
      <c r="W185" s="41"/>
    </row>
    <row r="186" s="4" customFormat="1" ht="28" hidden="1" customHeight="1" spans="1:23">
      <c r="A186" s="29" t="s">
        <v>194</v>
      </c>
      <c r="B186" s="30">
        <v>445103000</v>
      </c>
      <c r="C186" s="31">
        <f t="shared" si="203"/>
        <v>3506</v>
      </c>
      <c r="D186" s="31">
        <v>13</v>
      </c>
      <c r="E186" s="31">
        <v>50</v>
      </c>
      <c r="F186" s="31">
        <v>2404</v>
      </c>
      <c r="G186" s="31">
        <v>1039</v>
      </c>
      <c r="H186" s="31">
        <v>0</v>
      </c>
      <c r="I186" s="31">
        <v>0</v>
      </c>
      <c r="J186" s="41">
        <f t="shared" si="191"/>
        <v>1.3</v>
      </c>
      <c r="K186" s="41">
        <f t="shared" si="192"/>
        <v>6.25</v>
      </c>
      <c r="L186" s="41">
        <f t="shared" si="193"/>
        <v>120.2</v>
      </c>
      <c r="M186" s="41">
        <f t="shared" si="194"/>
        <v>77.925</v>
      </c>
      <c r="N186" s="41">
        <f t="shared" si="195"/>
        <v>0</v>
      </c>
      <c r="O186" s="41">
        <f t="shared" si="196"/>
        <v>0</v>
      </c>
      <c r="P186" s="41">
        <f t="shared" si="197"/>
        <v>205.675</v>
      </c>
      <c r="Q186" s="41"/>
      <c r="R186" s="41"/>
      <c r="S186" s="41">
        <f t="shared" si="198"/>
        <v>205.675</v>
      </c>
      <c r="T186" s="53">
        <f t="shared" si="199"/>
        <v>161</v>
      </c>
      <c r="U186" s="53">
        <f t="shared" si="200"/>
        <v>61</v>
      </c>
      <c r="V186" s="53">
        <f t="shared" si="201"/>
        <v>100</v>
      </c>
      <c r="W186" s="41"/>
    </row>
    <row r="187" s="4" customFormat="1" ht="28" hidden="1" customHeight="1" spans="1:23">
      <c r="A187" s="37" t="str">
        <f>A188</f>
        <v>饶平县</v>
      </c>
      <c r="B187" s="36"/>
      <c r="C187" s="26">
        <f t="shared" si="203"/>
        <v>7044</v>
      </c>
      <c r="D187" s="26">
        <f t="shared" ref="D187:V187" si="205">SUM(D188)</f>
        <v>113</v>
      </c>
      <c r="E187" s="26">
        <f t="shared" si="205"/>
        <v>761</v>
      </c>
      <c r="F187" s="26">
        <f t="shared" si="205"/>
        <v>4076</v>
      </c>
      <c r="G187" s="26">
        <f t="shared" si="205"/>
        <v>2094</v>
      </c>
      <c r="H187" s="26">
        <f t="shared" si="205"/>
        <v>0</v>
      </c>
      <c r="I187" s="26">
        <f t="shared" si="205"/>
        <v>0</v>
      </c>
      <c r="J187" s="40">
        <f t="shared" si="205"/>
        <v>11.3</v>
      </c>
      <c r="K187" s="40">
        <f t="shared" si="205"/>
        <v>95.125</v>
      </c>
      <c r="L187" s="40">
        <f t="shared" si="205"/>
        <v>203.8</v>
      </c>
      <c r="M187" s="40">
        <f t="shared" si="205"/>
        <v>157.05</v>
      </c>
      <c r="N187" s="40">
        <f t="shared" si="205"/>
        <v>0</v>
      </c>
      <c r="O187" s="40">
        <f t="shared" si="205"/>
        <v>0</v>
      </c>
      <c r="P187" s="40">
        <f t="shared" si="205"/>
        <v>467.275</v>
      </c>
      <c r="Q187" s="40">
        <f t="shared" si="205"/>
        <v>0</v>
      </c>
      <c r="R187" s="40">
        <f t="shared" si="205"/>
        <v>0</v>
      </c>
      <c r="S187" s="40">
        <f t="shared" si="205"/>
        <v>467.275</v>
      </c>
      <c r="T187" s="52">
        <f t="shared" si="205"/>
        <v>366</v>
      </c>
      <c r="U187" s="52">
        <f t="shared" si="205"/>
        <v>139</v>
      </c>
      <c r="V187" s="52">
        <f t="shared" si="205"/>
        <v>227</v>
      </c>
      <c r="W187" s="36"/>
    </row>
    <row r="188" s="4" customFormat="1" ht="28" hidden="1" customHeight="1" spans="1:23">
      <c r="A188" s="29" t="s">
        <v>195</v>
      </c>
      <c r="B188" s="30">
        <v>445122000</v>
      </c>
      <c r="C188" s="31">
        <f t="shared" ref="C188:C193" si="206">SUM(D188:I188)</f>
        <v>7044</v>
      </c>
      <c r="D188" s="31">
        <v>113</v>
      </c>
      <c r="E188" s="31">
        <v>761</v>
      </c>
      <c r="F188" s="31">
        <v>4076</v>
      </c>
      <c r="G188" s="31">
        <v>2094</v>
      </c>
      <c r="H188" s="31">
        <v>0</v>
      </c>
      <c r="I188" s="31">
        <v>0</v>
      </c>
      <c r="J188" s="41">
        <f>D188*0.1</f>
        <v>11.3</v>
      </c>
      <c r="K188" s="41">
        <f>E188*0.125</f>
        <v>95.125</v>
      </c>
      <c r="L188" s="41">
        <f>F188*0.05</f>
        <v>203.8</v>
      </c>
      <c r="M188" s="41">
        <f>G188*0.075</f>
        <v>157.05</v>
      </c>
      <c r="N188" s="41">
        <f>H188*0.08</f>
        <v>0</v>
      </c>
      <c r="O188" s="41">
        <f>I188*0.1</f>
        <v>0</v>
      </c>
      <c r="P188" s="41">
        <f>SUM(J188:O188)</f>
        <v>467.275</v>
      </c>
      <c r="Q188" s="41"/>
      <c r="R188" s="41"/>
      <c r="S188" s="41">
        <f>P188-Q188+R188</f>
        <v>467.275</v>
      </c>
      <c r="T188" s="53">
        <f>ROUNDDOWN(S188*0.785,0)</f>
        <v>366</v>
      </c>
      <c r="U188" s="53">
        <f>ROUNDDOWN(T188*0.38,0)</f>
        <v>139</v>
      </c>
      <c r="V188" s="53">
        <f>T188-U188</f>
        <v>227</v>
      </c>
      <c r="W188" s="41"/>
    </row>
    <row r="189" s="4" customFormat="1" ht="28" hidden="1" customHeight="1" spans="1:23">
      <c r="A189" s="35" t="s">
        <v>196</v>
      </c>
      <c r="B189" s="36"/>
      <c r="C189" s="26">
        <f t="shared" si="206"/>
        <v>6606</v>
      </c>
      <c r="D189" s="26">
        <f t="shared" ref="D189:V189" si="207">SUM(D190:D192)</f>
        <v>67</v>
      </c>
      <c r="E189" s="26">
        <f t="shared" si="207"/>
        <v>172</v>
      </c>
      <c r="F189" s="26">
        <f t="shared" si="207"/>
        <v>4405</v>
      </c>
      <c r="G189" s="26">
        <f t="shared" si="207"/>
        <v>1962</v>
      </c>
      <c r="H189" s="26">
        <f t="shared" si="207"/>
        <v>0</v>
      </c>
      <c r="I189" s="26">
        <f t="shared" si="207"/>
        <v>0</v>
      </c>
      <c r="J189" s="40">
        <f t="shared" si="207"/>
        <v>6.7</v>
      </c>
      <c r="K189" s="40">
        <f t="shared" si="207"/>
        <v>21.5</v>
      </c>
      <c r="L189" s="40">
        <f t="shared" si="207"/>
        <v>220.25</v>
      </c>
      <c r="M189" s="40">
        <f t="shared" si="207"/>
        <v>147.15</v>
      </c>
      <c r="N189" s="40">
        <f t="shared" si="207"/>
        <v>0</v>
      </c>
      <c r="O189" s="40">
        <f t="shared" si="207"/>
        <v>0</v>
      </c>
      <c r="P189" s="40">
        <f t="shared" si="207"/>
        <v>395.6</v>
      </c>
      <c r="Q189" s="40">
        <f t="shared" si="207"/>
        <v>1.975</v>
      </c>
      <c r="R189" s="40">
        <f t="shared" si="207"/>
        <v>0</v>
      </c>
      <c r="S189" s="40">
        <f t="shared" si="207"/>
        <v>393.625</v>
      </c>
      <c r="T189" s="52">
        <f t="shared" si="207"/>
        <v>308</v>
      </c>
      <c r="U189" s="52">
        <f t="shared" si="207"/>
        <v>115</v>
      </c>
      <c r="V189" s="52">
        <f t="shared" si="207"/>
        <v>193</v>
      </c>
      <c r="W189" s="40"/>
    </row>
    <row r="190" s="4" customFormat="1" ht="28" hidden="1" customHeight="1" spans="1:23">
      <c r="A190" s="29" t="s">
        <v>197</v>
      </c>
      <c r="B190" s="30">
        <v>445200000</v>
      </c>
      <c r="C190" s="31">
        <f t="shared" si="206"/>
        <v>67</v>
      </c>
      <c r="D190" s="31">
        <v>23</v>
      </c>
      <c r="E190" s="31">
        <v>0</v>
      </c>
      <c r="F190" s="31">
        <v>38</v>
      </c>
      <c r="G190" s="31">
        <v>6</v>
      </c>
      <c r="H190" s="31">
        <v>0</v>
      </c>
      <c r="I190" s="31">
        <v>0</v>
      </c>
      <c r="J190" s="41">
        <f>D190*0.1</f>
        <v>2.3</v>
      </c>
      <c r="K190" s="41">
        <f>E190*0.125</f>
        <v>0</v>
      </c>
      <c r="L190" s="41">
        <f>F190*0.05</f>
        <v>1.9</v>
      </c>
      <c r="M190" s="41">
        <f>G190*0.075</f>
        <v>0.45</v>
      </c>
      <c r="N190" s="41">
        <f>H190*0.08</f>
        <v>0</v>
      </c>
      <c r="O190" s="41">
        <f>I190*0.1</f>
        <v>0</v>
      </c>
      <c r="P190" s="41">
        <f>SUM(J190:O190)</f>
        <v>4.65</v>
      </c>
      <c r="Q190" s="41">
        <v>1.975</v>
      </c>
      <c r="R190" s="41"/>
      <c r="S190" s="41">
        <f>P190-Q190+R190</f>
        <v>2.675</v>
      </c>
      <c r="T190" s="53">
        <f>ROUNDDOWN(S190*0.785,0)</f>
        <v>2</v>
      </c>
      <c r="U190" s="53">
        <f>ROUNDDOWN(T190*0.38,0)</f>
        <v>0</v>
      </c>
      <c r="V190" s="53">
        <f>T190-U190</f>
        <v>2</v>
      </c>
      <c r="W190" s="41"/>
    </row>
    <row r="191" s="4" customFormat="1" ht="28" hidden="1" customHeight="1" spans="1:23">
      <c r="A191" s="29" t="s">
        <v>198</v>
      </c>
      <c r="B191" s="30">
        <v>445202000</v>
      </c>
      <c r="C191" s="31">
        <f t="shared" si="206"/>
        <v>3128</v>
      </c>
      <c r="D191" s="31">
        <v>35</v>
      </c>
      <c r="E191" s="31">
        <v>74</v>
      </c>
      <c r="F191" s="31">
        <v>2061</v>
      </c>
      <c r="G191" s="31">
        <v>958</v>
      </c>
      <c r="H191" s="31">
        <v>0</v>
      </c>
      <c r="I191" s="31">
        <v>0</v>
      </c>
      <c r="J191" s="41">
        <f>D191*0.1</f>
        <v>3.5</v>
      </c>
      <c r="K191" s="41">
        <f>E191*0.125</f>
        <v>9.25</v>
      </c>
      <c r="L191" s="41">
        <f>F191*0.05</f>
        <v>103.05</v>
      </c>
      <c r="M191" s="41">
        <f>G191*0.075</f>
        <v>71.85</v>
      </c>
      <c r="N191" s="41">
        <f>H191*0.08</f>
        <v>0</v>
      </c>
      <c r="O191" s="41">
        <f>I191*0.1</f>
        <v>0</v>
      </c>
      <c r="P191" s="41">
        <f>SUM(J191:O191)</f>
        <v>187.65</v>
      </c>
      <c r="Q191" s="41"/>
      <c r="R191" s="41"/>
      <c r="S191" s="41">
        <f>P191-Q191+R191</f>
        <v>187.65</v>
      </c>
      <c r="T191" s="53">
        <f>ROUNDDOWN(S191*0.785,0)</f>
        <v>147</v>
      </c>
      <c r="U191" s="53">
        <f>ROUNDDOWN(T191*0.38,0)</f>
        <v>55</v>
      </c>
      <c r="V191" s="53">
        <f>T191-U191</f>
        <v>92</v>
      </c>
      <c r="W191" s="41"/>
    </row>
    <row r="192" s="4" customFormat="1" ht="28" hidden="1" customHeight="1" spans="1:23">
      <c r="A192" s="29" t="s">
        <v>199</v>
      </c>
      <c r="B192" s="30">
        <v>445203000</v>
      </c>
      <c r="C192" s="31">
        <f t="shared" si="206"/>
        <v>3411</v>
      </c>
      <c r="D192" s="31">
        <v>9</v>
      </c>
      <c r="E192" s="31">
        <v>98</v>
      </c>
      <c r="F192" s="31">
        <v>2306</v>
      </c>
      <c r="G192" s="31">
        <v>998</v>
      </c>
      <c r="H192" s="31">
        <v>0</v>
      </c>
      <c r="I192" s="31">
        <v>0</v>
      </c>
      <c r="J192" s="41">
        <f>D192*0.1</f>
        <v>0.9</v>
      </c>
      <c r="K192" s="41">
        <f>E192*0.125</f>
        <v>12.25</v>
      </c>
      <c r="L192" s="41">
        <f>F192*0.05</f>
        <v>115.3</v>
      </c>
      <c r="M192" s="41">
        <f>G192*0.075</f>
        <v>74.85</v>
      </c>
      <c r="N192" s="41">
        <f>H192*0.08</f>
        <v>0</v>
      </c>
      <c r="O192" s="41">
        <f>I192*0.1</f>
        <v>0</v>
      </c>
      <c r="P192" s="41">
        <f>SUM(J192:O192)</f>
        <v>203.3</v>
      </c>
      <c r="Q192" s="41"/>
      <c r="R192" s="41"/>
      <c r="S192" s="41">
        <f>P192-Q192+R192</f>
        <v>203.3</v>
      </c>
      <c r="T192" s="53">
        <f>ROUNDDOWN(S192*0.785,0)</f>
        <v>159</v>
      </c>
      <c r="U192" s="53">
        <f>ROUNDDOWN(T192*0.38,0)</f>
        <v>60</v>
      </c>
      <c r="V192" s="53">
        <f>T192-U192</f>
        <v>99</v>
      </c>
      <c r="W192" s="41"/>
    </row>
    <row r="193" s="4" customFormat="1" ht="28" hidden="1" customHeight="1" spans="1:23">
      <c r="A193" s="37" t="str">
        <f t="shared" ref="A193:A197" si="208">A194</f>
        <v>揭西县</v>
      </c>
      <c r="B193" s="36"/>
      <c r="C193" s="26">
        <f t="shared" si="206"/>
        <v>5019</v>
      </c>
      <c r="D193" s="26">
        <f t="shared" ref="D193:V193" si="209">SUM(D194)</f>
        <v>8</v>
      </c>
      <c r="E193" s="26">
        <f t="shared" si="209"/>
        <v>316</v>
      </c>
      <c r="F193" s="26">
        <f t="shared" si="209"/>
        <v>3113</v>
      </c>
      <c r="G193" s="26">
        <f t="shared" si="209"/>
        <v>1582</v>
      </c>
      <c r="H193" s="26">
        <f t="shared" si="209"/>
        <v>0</v>
      </c>
      <c r="I193" s="26">
        <f t="shared" si="209"/>
        <v>0</v>
      </c>
      <c r="J193" s="40">
        <f t="shared" si="209"/>
        <v>0.8</v>
      </c>
      <c r="K193" s="40">
        <f t="shared" si="209"/>
        <v>39.5</v>
      </c>
      <c r="L193" s="40">
        <f t="shared" si="209"/>
        <v>155.65</v>
      </c>
      <c r="M193" s="40">
        <f t="shared" si="209"/>
        <v>118.65</v>
      </c>
      <c r="N193" s="40">
        <f t="shared" si="209"/>
        <v>0</v>
      </c>
      <c r="O193" s="40">
        <f t="shared" si="209"/>
        <v>0</v>
      </c>
      <c r="P193" s="40">
        <f t="shared" si="209"/>
        <v>314.6</v>
      </c>
      <c r="Q193" s="40">
        <f t="shared" si="209"/>
        <v>0</v>
      </c>
      <c r="R193" s="40">
        <f t="shared" si="209"/>
        <v>0</v>
      </c>
      <c r="S193" s="40">
        <f t="shared" si="209"/>
        <v>314.6</v>
      </c>
      <c r="T193" s="52">
        <f t="shared" si="209"/>
        <v>246</v>
      </c>
      <c r="U193" s="52">
        <f t="shared" si="209"/>
        <v>93</v>
      </c>
      <c r="V193" s="52">
        <f t="shared" si="209"/>
        <v>153</v>
      </c>
      <c r="W193" s="36"/>
    </row>
    <row r="194" s="4" customFormat="1" ht="28" hidden="1" customHeight="1" spans="1:23">
      <c r="A194" s="29" t="s">
        <v>200</v>
      </c>
      <c r="B194" s="30">
        <v>445222000</v>
      </c>
      <c r="C194" s="31">
        <f t="shared" ref="C194:C197" si="210">SUM(D194:I194)</f>
        <v>5019</v>
      </c>
      <c r="D194" s="31">
        <v>8</v>
      </c>
      <c r="E194" s="31">
        <v>316</v>
      </c>
      <c r="F194" s="31">
        <v>3113</v>
      </c>
      <c r="G194" s="31">
        <v>1582</v>
      </c>
      <c r="H194" s="31">
        <v>0</v>
      </c>
      <c r="I194" s="31">
        <v>0</v>
      </c>
      <c r="J194" s="41">
        <f>D194*0.1</f>
        <v>0.8</v>
      </c>
      <c r="K194" s="41">
        <f>E194*0.125</f>
        <v>39.5</v>
      </c>
      <c r="L194" s="41">
        <f>F194*0.05</f>
        <v>155.65</v>
      </c>
      <c r="M194" s="41">
        <f>G194*0.075</f>
        <v>118.65</v>
      </c>
      <c r="N194" s="41">
        <f>H194*0.08</f>
        <v>0</v>
      </c>
      <c r="O194" s="41">
        <f>I194*0.1</f>
        <v>0</v>
      </c>
      <c r="P194" s="41">
        <f>SUM(J194:O194)</f>
        <v>314.6</v>
      </c>
      <c r="Q194" s="41"/>
      <c r="R194" s="41"/>
      <c r="S194" s="41">
        <f>P194-Q194+R194</f>
        <v>314.6</v>
      </c>
      <c r="T194" s="53">
        <f>ROUNDDOWN(S194*0.785,0)</f>
        <v>246</v>
      </c>
      <c r="U194" s="53">
        <f>ROUNDDOWN(T194*0.38,0)</f>
        <v>93</v>
      </c>
      <c r="V194" s="53">
        <f>T194-U194</f>
        <v>153</v>
      </c>
      <c r="W194" s="41"/>
    </row>
    <row r="195" s="4" customFormat="1" ht="28" hidden="1" customHeight="1" spans="1:23">
      <c r="A195" s="37" t="str">
        <f t="shared" si="208"/>
        <v>惠来县</v>
      </c>
      <c r="B195" s="36"/>
      <c r="C195" s="26">
        <f t="shared" si="210"/>
        <v>22742</v>
      </c>
      <c r="D195" s="26">
        <f t="shared" ref="D195:V195" si="211">SUM(D196)</f>
        <v>86</v>
      </c>
      <c r="E195" s="26">
        <f t="shared" si="211"/>
        <v>1209</v>
      </c>
      <c r="F195" s="26">
        <f t="shared" si="211"/>
        <v>15434</v>
      </c>
      <c r="G195" s="26">
        <f t="shared" si="211"/>
        <v>6013</v>
      </c>
      <c r="H195" s="26">
        <f t="shared" si="211"/>
        <v>0</v>
      </c>
      <c r="I195" s="26">
        <f t="shared" si="211"/>
        <v>0</v>
      </c>
      <c r="J195" s="40">
        <f t="shared" si="211"/>
        <v>8.6</v>
      </c>
      <c r="K195" s="40">
        <f t="shared" si="211"/>
        <v>151.125</v>
      </c>
      <c r="L195" s="40">
        <f t="shared" si="211"/>
        <v>771.7</v>
      </c>
      <c r="M195" s="40">
        <f t="shared" si="211"/>
        <v>450.975</v>
      </c>
      <c r="N195" s="40">
        <f t="shared" si="211"/>
        <v>0</v>
      </c>
      <c r="O195" s="40">
        <f t="shared" si="211"/>
        <v>0</v>
      </c>
      <c r="P195" s="40">
        <f t="shared" si="211"/>
        <v>1382.4</v>
      </c>
      <c r="Q195" s="40">
        <f t="shared" si="211"/>
        <v>0</v>
      </c>
      <c r="R195" s="40">
        <f t="shared" si="211"/>
        <v>0</v>
      </c>
      <c r="S195" s="40">
        <f t="shared" si="211"/>
        <v>1382.4</v>
      </c>
      <c r="T195" s="52">
        <f t="shared" si="211"/>
        <v>1085</v>
      </c>
      <c r="U195" s="52">
        <f t="shared" si="211"/>
        <v>412</v>
      </c>
      <c r="V195" s="52">
        <f t="shared" si="211"/>
        <v>673</v>
      </c>
      <c r="W195" s="36"/>
    </row>
    <row r="196" s="4" customFormat="1" ht="28" hidden="1" customHeight="1" spans="1:23">
      <c r="A196" s="29" t="s">
        <v>201</v>
      </c>
      <c r="B196" s="30">
        <v>445224000</v>
      </c>
      <c r="C196" s="31">
        <f t="shared" si="210"/>
        <v>22742</v>
      </c>
      <c r="D196" s="31">
        <v>86</v>
      </c>
      <c r="E196" s="31">
        <v>1209</v>
      </c>
      <c r="F196" s="31">
        <v>15434</v>
      </c>
      <c r="G196" s="31">
        <v>6013</v>
      </c>
      <c r="H196" s="31">
        <v>0</v>
      </c>
      <c r="I196" s="31">
        <v>0</v>
      </c>
      <c r="J196" s="41">
        <f>D196*0.1</f>
        <v>8.6</v>
      </c>
      <c r="K196" s="41">
        <f>E196*0.125</f>
        <v>151.125</v>
      </c>
      <c r="L196" s="41">
        <f>F196*0.05</f>
        <v>771.7</v>
      </c>
      <c r="M196" s="41">
        <f>G196*0.075</f>
        <v>450.975</v>
      </c>
      <c r="N196" s="41">
        <f>H196*0.08</f>
        <v>0</v>
      </c>
      <c r="O196" s="41">
        <f>I196*0.1</f>
        <v>0</v>
      </c>
      <c r="P196" s="41">
        <f>SUM(J196:O196)</f>
        <v>1382.4</v>
      </c>
      <c r="Q196" s="41"/>
      <c r="R196" s="41"/>
      <c r="S196" s="41">
        <f>P196-Q196+R196</f>
        <v>1382.4</v>
      </c>
      <c r="T196" s="53">
        <f>ROUNDDOWN(S196*0.785,0)</f>
        <v>1085</v>
      </c>
      <c r="U196" s="53">
        <f>ROUNDDOWN(T196*0.38,0)</f>
        <v>412</v>
      </c>
      <c r="V196" s="53">
        <f>T196-U196</f>
        <v>673</v>
      </c>
      <c r="W196" s="41"/>
    </row>
    <row r="197" s="4" customFormat="1" ht="28" hidden="1" customHeight="1" spans="1:23">
      <c r="A197" s="37" t="str">
        <f t="shared" si="208"/>
        <v>普宁市</v>
      </c>
      <c r="B197" s="36"/>
      <c r="C197" s="26">
        <f t="shared" si="210"/>
        <v>9671</v>
      </c>
      <c r="D197" s="26">
        <f t="shared" ref="D197:V197" si="212">SUM(D198)</f>
        <v>147</v>
      </c>
      <c r="E197" s="26">
        <f t="shared" si="212"/>
        <v>608</v>
      </c>
      <c r="F197" s="26">
        <f t="shared" si="212"/>
        <v>6061</v>
      </c>
      <c r="G197" s="26">
        <f t="shared" si="212"/>
        <v>2855</v>
      </c>
      <c r="H197" s="26">
        <f t="shared" si="212"/>
        <v>0</v>
      </c>
      <c r="I197" s="26">
        <f t="shared" si="212"/>
        <v>0</v>
      </c>
      <c r="J197" s="40">
        <f t="shared" si="212"/>
        <v>14.7</v>
      </c>
      <c r="K197" s="40">
        <f t="shared" si="212"/>
        <v>76</v>
      </c>
      <c r="L197" s="40">
        <f t="shared" si="212"/>
        <v>303.05</v>
      </c>
      <c r="M197" s="40">
        <f t="shared" si="212"/>
        <v>214.125</v>
      </c>
      <c r="N197" s="40">
        <f t="shared" si="212"/>
        <v>0</v>
      </c>
      <c r="O197" s="40">
        <f t="shared" si="212"/>
        <v>0</v>
      </c>
      <c r="P197" s="40">
        <f t="shared" si="212"/>
        <v>607.875</v>
      </c>
      <c r="Q197" s="40">
        <f t="shared" si="212"/>
        <v>0</v>
      </c>
      <c r="R197" s="40">
        <f t="shared" si="212"/>
        <v>0</v>
      </c>
      <c r="S197" s="40">
        <f t="shared" si="212"/>
        <v>607.875</v>
      </c>
      <c r="T197" s="52">
        <f t="shared" si="212"/>
        <v>477</v>
      </c>
      <c r="U197" s="52">
        <f t="shared" si="212"/>
        <v>181</v>
      </c>
      <c r="V197" s="52">
        <f t="shared" si="212"/>
        <v>296</v>
      </c>
      <c r="W197" s="36"/>
    </row>
    <row r="198" s="4" customFormat="1" ht="28" hidden="1" customHeight="1" spans="1:23">
      <c r="A198" s="29" t="s">
        <v>202</v>
      </c>
      <c r="B198" s="30">
        <v>445281000</v>
      </c>
      <c r="C198" s="31">
        <f t="shared" ref="C198:C207" si="213">SUM(D198:I198)</f>
        <v>9671</v>
      </c>
      <c r="D198" s="31">
        <v>147</v>
      </c>
      <c r="E198" s="31">
        <v>608</v>
      </c>
      <c r="F198" s="31">
        <v>6061</v>
      </c>
      <c r="G198" s="31">
        <v>2855</v>
      </c>
      <c r="H198" s="31">
        <v>0</v>
      </c>
      <c r="I198" s="31">
        <v>0</v>
      </c>
      <c r="J198" s="41">
        <f t="shared" ref="J198:J203" si="214">D198*0.1</f>
        <v>14.7</v>
      </c>
      <c r="K198" s="41">
        <f t="shared" ref="K198:K203" si="215">E198*0.125</f>
        <v>76</v>
      </c>
      <c r="L198" s="41">
        <f t="shared" ref="L198:L203" si="216">F198*0.05</f>
        <v>303.05</v>
      </c>
      <c r="M198" s="41">
        <f t="shared" ref="M198:M203" si="217">G198*0.075</f>
        <v>214.125</v>
      </c>
      <c r="N198" s="41">
        <f t="shared" ref="N198:N203" si="218">H198*0.08</f>
        <v>0</v>
      </c>
      <c r="O198" s="41">
        <f t="shared" ref="O198:O203" si="219">I198*0.1</f>
        <v>0</v>
      </c>
      <c r="P198" s="41">
        <f t="shared" ref="P198:P203" si="220">SUM(J198:O198)</f>
        <v>607.875</v>
      </c>
      <c r="Q198" s="41"/>
      <c r="R198" s="41"/>
      <c r="S198" s="41">
        <f t="shared" ref="S198:S203" si="221">P198-Q198+R198</f>
        <v>607.875</v>
      </c>
      <c r="T198" s="53">
        <f t="shared" ref="T198:T203" si="222">ROUNDDOWN(S198*0.785,0)</f>
        <v>477</v>
      </c>
      <c r="U198" s="53">
        <f t="shared" ref="U198:U203" si="223">ROUNDDOWN(T198*0.38,0)</f>
        <v>181</v>
      </c>
      <c r="V198" s="53">
        <f t="shared" ref="V198:V203" si="224">T198-U198</f>
        <v>296</v>
      </c>
      <c r="W198" s="41"/>
    </row>
    <row r="199" s="4" customFormat="1" ht="28" hidden="1" customHeight="1" spans="1:23">
      <c r="A199" s="35" t="s">
        <v>203</v>
      </c>
      <c r="B199" s="36"/>
      <c r="C199" s="26">
        <f t="shared" si="213"/>
        <v>13177</v>
      </c>
      <c r="D199" s="26">
        <f t="shared" ref="D199:V199" si="225">SUM(D200:D203)</f>
        <v>1143</v>
      </c>
      <c r="E199" s="26">
        <f t="shared" si="225"/>
        <v>3233</v>
      </c>
      <c r="F199" s="26">
        <f t="shared" si="225"/>
        <v>7210</v>
      </c>
      <c r="G199" s="26">
        <f t="shared" si="225"/>
        <v>1591</v>
      </c>
      <c r="H199" s="26">
        <f t="shared" si="225"/>
        <v>0</v>
      </c>
      <c r="I199" s="26">
        <f t="shared" si="225"/>
        <v>0</v>
      </c>
      <c r="J199" s="40">
        <f t="shared" si="225"/>
        <v>114.3</v>
      </c>
      <c r="K199" s="40">
        <f t="shared" si="225"/>
        <v>404.125</v>
      </c>
      <c r="L199" s="40">
        <f t="shared" si="225"/>
        <v>360.5</v>
      </c>
      <c r="M199" s="40">
        <f t="shared" si="225"/>
        <v>119.325</v>
      </c>
      <c r="N199" s="40">
        <f t="shared" si="225"/>
        <v>0</v>
      </c>
      <c r="O199" s="40">
        <f t="shared" si="225"/>
        <v>0</v>
      </c>
      <c r="P199" s="40">
        <f t="shared" si="225"/>
        <v>998.25</v>
      </c>
      <c r="Q199" s="40">
        <f t="shared" si="225"/>
        <v>0</v>
      </c>
      <c r="R199" s="40">
        <f t="shared" si="225"/>
        <v>0</v>
      </c>
      <c r="S199" s="40">
        <f t="shared" si="225"/>
        <v>998.25</v>
      </c>
      <c r="T199" s="52">
        <f t="shared" si="225"/>
        <v>782</v>
      </c>
      <c r="U199" s="52">
        <f t="shared" si="225"/>
        <v>295</v>
      </c>
      <c r="V199" s="52">
        <f t="shared" si="225"/>
        <v>487</v>
      </c>
      <c r="W199" s="40"/>
    </row>
    <row r="200" s="4" customFormat="1" ht="28" hidden="1" customHeight="1" spans="1:23">
      <c r="A200" s="29" t="s">
        <v>204</v>
      </c>
      <c r="B200" s="30">
        <v>445300000</v>
      </c>
      <c r="C200" s="31">
        <f t="shared" si="213"/>
        <v>263</v>
      </c>
      <c r="D200" s="31">
        <v>61</v>
      </c>
      <c r="E200" s="31">
        <v>118</v>
      </c>
      <c r="F200" s="31">
        <v>56</v>
      </c>
      <c r="G200" s="31">
        <v>28</v>
      </c>
      <c r="H200" s="31">
        <v>0</v>
      </c>
      <c r="I200" s="31">
        <v>0</v>
      </c>
      <c r="J200" s="41">
        <f t="shared" si="214"/>
        <v>6.1</v>
      </c>
      <c r="K200" s="41">
        <f t="shared" si="215"/>
        <v>14.75</v>
      </c>
      <c r="L200" s="41">
        <f t="shared" si="216"/>
        <v>2.8</v>
      </c>
      <c r="M200" s="41">
        <f t="shared" si="217"/>
        <v>2.1</v>
      </c>
      <c r="N200" s="41">
        <f t="shared" si="218"/>
        <v>0</v>
      </c>
      <c r="O200" s="41">
        <f t="shared" si="219"/>
        <v>0</v>
      </c>
      <c r="P200" s="41">
        <f t="shared" si="220"/>
        <v>25.75</v>
      </c>
      <c r="Q200" s="41"/>
      <c r="R200" s="41"/>
      <c r="S200" s="41">
        <f t="shared" si="221"/>
        <v>25.75</v>
      </c>
      <c r="T200" s="53">
        <f t="shared" si="222"/>
        <v>20</v>
      </c>
      <c r="U200" s="53">
        <f t="shared" si="223"/>
        <v>7</v>
      </c>
      <c r="V200" s="53">
        <f t="shared" si="224"/>
        <v>13</v>
      </c>
      <c r="W200" s="41"/>
    </row>
    <row r="201" s="4" customFormat="1" ht="28" hidden="1" customHeight="1" spans="1:23">
      <c r="A201" s="29" t="s">
        <v>205</v>
      </c>
      <c r="B201" s="30">
        <v>445302000</v>
      </c>
      <c r="C201" s="31">
        <f t="shared" si="213"/>
        <v>3525</v>
      </c>
      <c r="D201" s="31">
        <v>66</v>
      </c>
      <c r="E201" s="31">
        <v>660</v>
      </c>
      <c r="F201" s="31">
        <v>2262</v>
      </c>
      <c r="G201" s="31">
        <v>537</v>
      </c>
      <c r="H201" s="31">
        <v>0</v>
      </c>
      <c r="I201" s="31">
        <v>0</v>
      </c>
      <c r="J201" s="41">
        <f t="shared" si="214"/>
        <v>6.6</v>
      </c>
      <c r="K201" s="41">
        <f t="shared" si="215"/>
        <v>82.5</v>
      </c>
      <c r="L201" s="41">
        <f t="shared" si="216"/>
        <v>113.1</v>
      </c>
      <c r="M201" s="41">
        <f t="shared" si="217"/>
        <v>40.275</v>
      </c>
      <c r="N201" s="41">
        <f t="shared" si="218"/>
        <v>0</v>
      </c>
      <c r="O201" s="41">
        <f t="shared" si="219"/>
        <v>0</v>
      </c>
      <c r="P201" s="41">
        <f t="shared" si="220"/>
        <v>242.475</v>
      </c>
      <c r="Q201" s="41"/>
      <c r="R201" s="41"/>
      <c r="S201" s="41">
        <f t="shared" si="221"/>
        <v>242.475</v>
      </c>
      <c r="T201" s="53">
        <f t="shared" si="222"/>
        <v>190</v>
      </c>
      <c r="U201" s="53">
        <f t="shared" si="223"/>
        <v>72</v>
      </c>
      <c r="V201" s="53">
        <f t="shared" si="224"/>
        <v>118</v>
      </c>
      <c r="W201" s="41"/>
    </row>
    <row r="202" s="4" customFormat="1" ht="28" hidden="1" customHeight="1" spans="1:23">
      <c r="A202" s="29" t="s">
        <v>206</v>
      </c>
      <c r="B202" s="30">
        <v>445303000</v>
      </c>
      <c r="C202" s="31">
        <f t="shared" si="213"/>
        <v>4693</v>
      </c>
      <c r="D202" s="31">
        <v>591</v>
      </c>
      <c r="E202" s="31">
        <v>1325</v>
      </c>
      <c r="F202" s="31">
        <v>2214</v>
      </c>
      <c r="G202" s="31">
        <v>563</v>
      </c>
      <c r="H202" s="31">
        <v>0</v>
      </c>
      <c r="I202" s="31">
        <v>0</v>
      </c>
      <c r="J202" s="41">
        <f t="shared" si="214"/>
        <v>59.1</v>
      </c>
      <c r="K202" s="41">
        <f t="shared" si="215"/>
        <v>165.625</v>
      </c>
      <c r="L202" s="41">
        <f t="shared" si="216"/>
        <v>110.7</v>
      </c>
      <c r="M202" s="41">
        <f t="shared" si="217"/>
        <v>42.225</v>
      </c>
      <c r="N202" s="41">
        <f t="shared" si="218"/>
        <v>0</v>
      </c>
      <c r="O202" s="41">
        <f t="shared" si="219"/>
        <v>0</v>
      </c>
      <c r="P202" s="41">
        <f t="shared" si="220"/>
        <v>377.65</v>
      </c>
      <c r="Q202" s="41"/>
      <c r="R202" s="41"/>
      <c r="S202" s="41">
        <f t="shared" si="221"/>
        <v>377.65</v>
      </c>
      <c r="T202" s="53">
        <f t="shared" si="222"/>
        <v>296</v>
      </c>
      <c r="U202" s="53">
        <f t="shared" si="223"/>
        <v>112</v>
      </c>
      <c r="V202" s="53">
        <f t="shared" si="224"/>
        <v>184</v>
      </c>
      <c r="W202" s="41"/>
    </row>
    <row r="203" s="4" customFormat="1" ht="28" hidden="1" customHeight="1" spans="1:23">
      <c r="A203" s="29" t="s">
        <v>207</v>
      </c>
      <c r="B203" s="30">
        <v>445322000</v>
      </c>
      <c r="C203" s="31">
        <f t="shared" si="213"/>
        <v>4696</v>
      </c>
      <c r="D203" s="31">
        <v>425</v>
      </c>
      <c r="E203" s="31">
        <v>1130</v>
      </c>
      <c r="F203" s="31">
        <v>2678</v>
      </c>
      <c r="G203" s="31">
        <v>463</v>
      </c>
      <c r="H203" s="31">
        <v>0</v>
      </c>
      <c r="I203" s="31">
        <v>0</v>
      </c>
      <c r="J203" s="41">
        <f t="shared" si="214"/>
        <v>42.5</v>
      </c>
      <c r="K203" s="41">
        <f t="shared" si="215"/>
        <v>141.25</v>
      </c>
      <c r="L203" s="41">
        <f t="shared" si="216"/>
        <v>133.9</v>
      </c>
      <c r="M203" s="41">
        <f t="shared" si="217"/>
        <v>34.725</v>
      </c>
      <c r="N203" s="41">
        <f t="shared" si="218"/>
        <v>0</v>
      </c>
      <c r="O203" s="41">
        <f t="shared" si="219"/>
        <v>0</v>
      </c>
      <c r="P203" s="41">
        <f t="shared" si="220"/>
        <v>352.375</v>
      </c>
      <c r="Q203" s="41"/>
      <c r="R203" s="41"/>
      <c r="S203" s="41">
        <f t="shared" si="221"/>
        <v>352.375</v>
      </c>
      <c r="T203" s="53">
        <f t="shared" si="222"/>
        <v>276</v>
      </c>
      <c r="U203" s="53">
        <f t="shared" si="223"/>
        <v>104</v>
      </c>
      <c r="V203" s="53">
        <f t="shared" si="224"/>
        <v>172</v>
      </c>
      <c r="W203" s="41"/>
    </row>
    <row r="204" s="4" customFormat="1" ht="28" hidden="1" customHeight="1" spans="1:23">
      <c r="A204" s="37" t="str">
        <f>A205</f>
        <v>罗定市</v>
      </c>
      <c r="B204" s="36"/>
      <c r="C204" s="26">
        <f t="shared" si="213"/>
        <v>26692</v>
      </c>
      <c r="D204" s="26">
        <f t="shared" ref="D204:V204" si="226">SUM(D205)</f>
        <v>3731</v>
      </c>
      <c r="E204" s="26">
        <f t="shared" si="226"/>
        <v>7568</v>
      </c>
      <c r="F204" s="26">
        <f t="shared" si="226"/>
        <v>13426</v>
      </c>
      <c r="G204" s="26">
        <f t="shared" si="226"/>
        <v>1967</v>
      </c>
      <c r="H204" s="26">
        <f t="shared" si="226"/>
        <v>0</v>
      </c>
      <c r="I204" s="26">
        <f t="shared" si="226"/>
        <v>0</v>
      </c>
      <c r="J204" s="40">
        <f t="shared" si="226"/>
        <v>373.1</v>
      </c>
      <c r="K204" s="40">
        <f t="shared" si="226"/>
        <v>946</v>
      </c>
      <c r="L204" s="40">
        <f t="shared" si="226"/>
        <v>671.3</v>
      </c>
      <c r="M204" s="40">
        <f t="shared" si="226"/>
        <v>147.525</v>
      </c>
      <c r="N204" s="40">
        <f t="shared" si="226"/>
        <v>0</v>
      </c>
      <c r="O204" s="40">
        <f t="shared" si="226"/>
        <v>0</v>
      </c>
      <c r="P204" s="40">
        <f t="shared" si="226"/>
        <v>2137.925</v>
      </c>
      <c r="Q204" s="40">
        <f t="shared" si="226"/>
        <v>0</v>
      </c>
      <c r="R204" s="40">
        <f t="shared" si="226"/>
        <v>0</v>
      </c>
      <c r="S204" s="40">
        <f t="shared" si="226"/>
        <v>2137.925</v>
      </c>
      <c r="T204" s="52">
        <f t="shared" si="226"/>
        <v>1678</v>
      </c>
      <c r="U204" s="52">
        <f t="shared" si="226"/>
        <v>637</v>
      </c>
      <c r="V204" s="52">
        <f t="shared" si="226"/>
        <v>1041</v>
      </c>
      <c r="W204" s="36"/>
    </row>
    <row r="205" s="4" customFormat="1" ht="28" hidden="1" customHeight="1" spans="1:23">
      <c r="A205" s="29" t="s">
        <v>208</v>
      </c>
      <c r="B205" s="30">
        <v>445381000</v>
      </c>
      <c r="C205" s="31">
        <f t="shared" si="213"/>
        <v>26692</v>
      </c>
      <c r="D205" s="31">
        <v>3731</v>
      </c>
      <c r="E205" s="31">
        <v>7568</v>
      </c>
      <c r="F205" s="31">
        <v>13426</v>
      </c>
      <c r="G205" s="31">
        <v>1967</v>
      </c>
      <c r="H205" s="31">
        <v>0</v>
      </c>
      <c r="I205" s="31">
        <v>0</v>
      </c>
      <c r="J205" s="41">
        <f>D205*0.1</f>
        <v>373.1</v>
      </c>
      <c r="K205" s="41">
        <f>E205*0.125</f>
        <v>946</v>
      </c>
      <c r="L205" s="41">
        <f>F205*0.05</f>
        <v>671.3</v>
      </c>
      <c r="M205" s="41">
        <f>G205*0.075</f>
        <v>147.525</v>
      </c>
      <c r="N205" s="41">
        <f>H205*0.08</f>
        <v>0</v>
      </c>
      <c r="O205" s="41">
        <f>I205*0.1</f>
        <v>0</v>
      </c>
      <c r="P205" s="41">
        <f>SUM(J205:O205)</f>
        <v>2137.925</v>
      </c>
      <c r="Q205" s="41"/>
      <c r="R205" s="41"/>
      <c r="S205" s="41">
        <f>P205-Q205+R205</f>
        <v>2137.925</v>
      </c>
      <c r="T205" s="53">
        <f>ROUNDDOWN(S205*0.785,0)</f>
        <v>1678</v>
      </c>
      <c r="U205" s="53">
        <f>ROUNDDOWN(T205*0.38,0)</f>
        <v>637</v>
      </c>
      <c r="V205" s="53">
        <f>T205-U205</f>
        <v>1041</v>
      </c>
      <c r="W205" s="41"/>
    </row>
    <row r="206" s="4" customFormat="1" ht="28" hidden="1" customHeight="1" spans="1:23">
      <c r="A206" s="37" t="str">
        <f>A207</f>
        <v>新兴县</v>
      </c>
      <c r="B206" s="36"/>
      <c r="C206" s="26">
        <f t="shared" si="213"/>
        <v>5091</v>
      </c>
      <c r="D206" s="26">
        <f t="shared" ref="D206:V206" si="227">SUM(D207)</f>
        <v>373</v>
      </c>
      <c r="E206" s="26">
        <f t="shared" si="227"/>
        <v>1705</v>
      </c>
      <c r="F206" s="26">
        <f t="shared" si="227"/>
        <v>2301</v>
      </c>
      <c r="G206" s="26">
        <f t="shared" si="227"/>
        <v>712</v>
      </c>
      <c r="H206" s="26">
        <f t="shared" si="227"/>
        <v>0</v>
      </c>
      <c r="I206" s="26">
        <f t="shared" si="227"/>
        <v>0</v>
      </c>
      <c r="J206" s="40">
        <f t="shared" si="227"/>
        <v>37.3</v>
      </c>
      <c r="K206" s="40">
        <f t="shared" si="227"/>
        <v>213.125</v>
      </c>
      <c r="L206" s="40">
        <f t="shared" si="227"/>
        <v>115.05</v>
      </c>
      <c r="M206" s="40">
        <f t="shared" si="227"/>
        <v>53.4</v>
      </c>
      <c r="N206" s="40">
        <f t="shared" si="227"/>
        <v>0</v>
      </c>
      <c r="O206" s="40">
        <f t="shared" si="227"/>
        <v>0</v>
      </c>
      <c r="P206" s="40">
        <f t="shared" si="227"/>
        <v>418.875</v>
      </c>
      <c r="Q206" s="40">
        <f t="shared" si="227"/>
        <v>0</v>
      </c>
      <c r="R206" s="40">
        <f t="shared" si="227"/>
        <v>0</v>
      </c>
      <c r="S206" s="40">
        <f t="shared" si="227"/>
        <v>418.875</v>
      </c>
      <c r="T206" s="52">
        <f t="shared" si="227"/>
        <v>328</v>
      </c>
      <c r="U206" s="52">
        <f t="shared" si="227"/>
        <v>124</v>
      </c>
      <c r="V206" s="52">
        <f t="shared" si="227"/>
        <v>204</v>
      </c>
      <c r="W206" s="36"/>
    </row>
    <row r="207" s="4" customFormat="1" ht="28" hidden="1" customHeight="1" spans="1:23">
      <c r="A207" s="29" t="s">
        <v>209</v>
      </c>
      <c r="B207" s="30">
        <v>445321000</v>
      </c>
      <c r="C207" s="31">
        <f t="shared" si="213"/>
        <v>5091</v>
      </c>
      <c r="D207" s="31">
        <v>373</v>
      </c>
      <c r="E207" s="31">
        <v>1705</v>
      </c>
      <c r="F207" s="31">
        <v>2301</v>
      </c>
      <c r="G207" s="31">
        <v>712</v>
      </c>
      <c r="H207" s="31">
        <v>0</v>
      </c>
      <c r="I207" s="31">
        <v>0</v>
      </c>
      <c r="J207" s="41">
        <f>D207*0.1</f>
        <v>37.3</v>
      </c>
      <c r="K207" s="41">
        <f>E207*0.125</f>
        <v>213.125</v>
      </c>
      <c r="L207" s="41">
        <f>F207*0.05</f>
        <v>115.05</v>
      </c>
      <c r="M207" s="41">
        <f>G207*0.075</f>
        <v>53.4</v>
      </c>
      <c r="N207" s="41">
        <f>H207*0.08</f>
        <v>0</v>
      </c>
      <c r="O207" s="41">
        <f>I207*0.1</f>
        <v>0</v>
      </c>
      <c r="P207" s="41">
        <f>SUM(J207:O207)</f>
        <v>418.875</v>
      </c>
      <c r="Q207" s="41"/>
      <c r="R207" s="41"/>
      <c r="S207" s="41">
        <f>P207-Q207+R207</f>
        <v>418.875</v>
      </c>
      <c r="T207" s="53">
        <f>ROUNDDOWN(S207*0.785,0)</f>
        <v>328</v>
      </c>
      <c r="U207" s="53">
        <f>ROUNDDOWN(T207*0.38,0)</f>
        <v>124</v>
      </c>
      <c r="V207" s="53">
        <f>T207-U207</f>
        <v>204</v>
      </c>
      <c r="W207" s="41"/>
    </row>
  </sheetData>
  <mergeCells count="16">
    <mergeCell ref="A2:W2"/>
    <mergeCell ref="D4:E4"/>
    <mergeCell ref="F4:G4"/>
    <mergeCell ref="H4:I4"/>
    <mergeCell ref="J4:K4"/>
    <mergeCell ref="L4:M4"/>
    <mergeCell ref="N4:O4"/>
    <mergeCell ref="T4:V4"/>
    <mergeCell ref="A4:A6"/>
    <mergeCell ref="B4:B6"/>
    <mergeCell ref="C4:C5"/>
    <mergeCell ref="P4:P5"/>
    <mergeCell ref="Q4:Q5"/>
    <mergeCell ref="R4:R5"/>
    <mergeCell ref="S4:S5"/>
    <mergeCell ref="W4:W5"/>
  </mergeCells>
  <pageMargins left="0.471527777777778" right="0.196527777777778" top="0.393055555555556" bottom="0.55" header="0.275" footer="0.15625"/>
  <pageSetup paperSize="9" fitToHeight="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省教育厅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助学处</dc:creator>
  <cp:lastModifiedBy>黄振豪</cp:lastModifiedBy>
  <dcterms:created xsi:type="dcterms:W3CDTF">2022-10-08T07:56:00Z</dcterms:created>
  <dcterms:modified xsi:type="dcterms:W3CDTF">2022-12-16T08:36:47Z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